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 tabRatio="762" activeTab="2"/>
  </bookViews>
  <sheets>
    <sheet name="Ex. Strategy 1- Balanced " sheetId="16" r:id="rId1"/>
    <sheet name="Ex. Strategy 1- Unbalanced" sheetId="18" r:id="rId2"/>
    <sheet name="Ex. Strategy 2" sheetId="19" r:id="rId3"/>
    <sheet name="BLANK Strategy 1" sheetId="17" r:id="rId4"/>
    <sheet name="BLANK Strategy 2" sheetId="20" r:id="rId5"/>
  </sheets>
  <calcPr calcId="145621"/>
</workbook>
</file>

<file path=xl/calcChain.xml><?xml version="1.0" encoding="utf-8"?>
<calcChain xmlns="http://schemas.openxmlformats.org/spreadsheetml/2006/main">
  <c r="M32" i="16" l="1"/>
  <c r="N32" i="16"/>
  <c r="N37" i="17" l="1"/>
  <c r="M37" i="17"/>
  <c r="N37" i="18"/>
  <c r="M37" i="18"/>
  <c r="N37" i="16"/>
  <c r="M37" i="16"/>
  <c r="K19" i="17" l="1"/>
  <c r="L19" i="17"/>
  <c r="K22" i="17"/>
  <c r="L22" i="17"/>
  <c r="F14" i="17" l="1"/>
  <c r="F14" i="18"/>
  <c r="N22" i="18"/>
  <c r="M22" i="18"/>
  <c r="N19" i="18"/>
  <c r="M19" i="18"/>
  <c r="N16" i="18"/>
  <c r="M16" i="18"/>
  <c r="M13" i="18"/>
  <c r="L22" i="18"/>
  <c r="K22" i="18"/>
  <c r="L19" i="18"/>
  <c r="K19" i="18"/>
  <c r="L16" i="18"/>
  <c r="K16" i="18"/>
  <c r="K13" i="18"/>
  <c r="L10" i="18"/>
  <c r="K10" i="18"/>
  <c r="N22" i="16"/>
  <c r="M22" i="16"/>
  <c r="N19" i="16"/>
  <c r="M19" i="16"/>
  <c r="L22" i="16"/>
  <c r="K22" i="16"/>
  <c r="L19" i="16"/>
  <c r="K19" i="16"/>
  <c r="L16" i="16"/>
  <c r="K16" i="16"/>
  <c r="L13" i="16"/>
  <c r="K13" i="16"/>
  <c r="L10" i="16"/>
  <c r="K10" i="16"/>
  <c r="F15" i="20" l="1"/>
  <c r="E15" i="20"/>
  <c r="F14" i="20"/>
  <c r="E14" i="20"/>
  <c r="F13" i="20"/>
  <c r="E13" i="20"/>
  <c r="F12" i="20"/>
  <c r="E12" i="20"/>
  <c r="F11" i="20"/>
  <c r="E11" i="20"/>
  <c r="F10" i="20"/>
  <c r="E10" i="20"/>
  <c r="F9" i="20"/>
  <c r="E9" i="20"/>
  <c r="F13" i="19"/>
  <c r="E13" i="19"/>
  <c r="F12" i="19"/>
  <c r="E12" i="19"/>
  <c r="F15" i="19"/>
  <c r="E15" i="19"/>
  <c r="F14" i="19"/>
  <c r="E14" i="19"/>
  <c r="F11" i="19"/>
  <c r="E11" i="19"/>
  <c r="F10" i="19"/>
  <c r="E10" i="19"/>
  <c r="F9" i="19"/>
  <c r="L19" i="19" s="1"/>
  <c r="E9" i="19"/>
  <c r="F24" i="18"/>
  <c r="E24" i="18"/>
  <c r="F23" i="18"/>
  <c r="H22" i="18" s="1"/>
  <c r="E23" i="18"/>
  <c r="F22" i="18"/>
  <c r="E22" i="18"/>
  <c r="F21" i="18"/>
  <c r="E21" i="18"/>
  <c r="F20" i="18"/>
  <c r="E20" i="18"/>
  <c r="F19" i="18"/>
  <c r="H19" i="18" s="1"/>
  <c r="E19" i="18"/>
  <c r="F18" i="18"/>
  <c r="E18" i="18"/>
  <c r="F17" i="18"/>
  <c r="E17" i="18"/>
  <c r="F16" i="18"/>
  <c r="E16" i="18"/>
  <c r="F15" i="18"/>
  <c r="E15" i="18"/>
  <c r="E14" i="18"/>
  <c r="F13" i="18"/>
  <c r="H13" i="18" s="1"/>
  <c r="E13" i="18"/>
  <c r="F12" i="18"/>
  <c r="E12" i="18"/>
  <c r="F11" i="18"/>
  <c r="E11" i="18"/>
  <c r="F10" i="18"/>
  <c r="E10" i="18"/>
  <c r="G10" i="18" s="1"/>
  <c r="I10" i="18" s="1"/>
  <c r="F24" i="17"/>
  <c r="E24" i="17"/>
  <c r="F23" i="17"/>
  <c r="E23" i="17"/>
  <c r="F22" i="17"/>
  <c r="E22" i="17"/>
  <c r="F21" i="17"/>
  <c r="E21" i="17"/>
  <c r="F20" i="17"/>
  <c r="E20" i="17"/>
  <c r="F19" i="17"/>
  <c r="E19" i="17"/>
  <c r="G19" i="17" s="1"/>
  <c r="I19" i="17" s="1"/>
  <c r="F18" i="17"/>
  <c r="E18" i="17"/>
  <c r="F17" i="17"/>
  <c r="E17" i="17"/>
  <c r="F16" i="17"/>
  <c r="E16" i="17"/>
  <c r="F15" i="17"/>
  <c r="E15" i="17"/>
  <c r="E14" i="17"/>
  <c r="F13" i="17"/>
  <c r="E13" i="17"/>
  <c r="F12" i="17"/>
  <c r="E12" i="17"/>
  <c r="F11" i="17"/>
  <c r="E11" i="17"/>
  <c r="F10" i="17"/>
  <c r="E10" i="17"/>
  <c r="F24" i="16"/>
  <c r="E24" i="16"/>
  <c r="F23" i="16"/>
  <c r="E23" i="16"/>
  <c r="F22" i="16"/>
  <c r="H22" i="16" s="1"/>
  <c r="E22" i="16"/>
  <c r="F21" i="16"/>
  <c r="E21" i="16"/>
  <c r="F20" i="16"/>
  <c r="E20" i="16"/>
  <c r="F19" i="16"/>
  <c r="E19" i="16"/>
  <c r="F18" i="16"/>
  <c r="E18" i="16"/>
  <c r="F17" i="16"/>
  <c r="E17" i="16"/>
  <c r="F16" i="16"/>
  <c r="H16" i="16" s="1"/>
  <c r="J16" i="16" s="1"/>
  <c r="E16" i="16"/>
  <c r="G16" i="16" s="1"/>
  <c r="I16" i="16" s="1"/>
  <c r="F15" i="16"/>
  <c r="E15" i="16"/>
  <c r="F14" i="16"/>
  <c r="E14" i="16"/>
  <c r="F13" i="16"/>
  <c r="E13" i="16"/>
  <c r="F12" i="16"/>
  <c r="E12" i="16"/>
  <c r="F11" i="16"/>
  <c r="E11" i="16"/>
  <c r="F10" i="16"/>
  <c r="H10" i="16" s="1"/>
  <c r="J10" i="16" s="1"/>
  <c r="E10" i="16"/>
  <c r="J13" i="18" l="1"/>
  <c r="L13" i="18"/>
  <c r="N13" i="18" s="1"/>
  <c r="G19" i="16"/>
  <c r="H13" i="16"/>
  <c r="J13" i="16" s="1"/>
  <c r="N31" i="16" s="1"/>
  <c r="H19" i="16"/>
  <c r="N27" i="16" s="1"/>
  <c r="N33" i="16" s="1"/>
  <c r="G19" i="18"/>
  <c r="G13" i="18"/>
  <c r="I13" i="18" s="1"/>
  <c r="G22" i="18"/>
  <c r="M27" i="18" s="1"/>
  <c r="M33" i="18" s="1"/>
  <c r="H19" i="17"/>
  <c r="J19" i="17" s="1"/>
  <c r="H22" i="17"/>
  <c r="J22" i="17" s="1"/>
  <c r="G22" i="17"/>
  <c r="I22" i="17" s="1"/>
  <c r="G16" i="17"/>
  <c r="K16" i="17" s="1"/>
  <c r="K18" i="20"/>
  <c r="L17" i="20"/>
  <c r="L20" i="20" s="1"/>
  <c r="K19" i="20"/>
  <c r="L18" i="20"/>
  <c r="L19" i="20"/>
  <c r="K17" i="20"/>
  <c r="K20" i="20" s="1"/>
  <c r="K23" i="20" s="1"/>
  <c r="K18" i="19"/>
  <c r="L18" i="19"/>
  <c r="L21" i="19" s="1"/>
  <c r="K19" i="19"/>
  <c r="L17" i="19"/>
  <c r="L20" i="19" s="1"/>
  <c r="L22" i="19" s="1"/>
  <c r="K17" i="19"/>
  <c r="K20" i="19" s="1"/>
  <c r="I19" i="18"/>
  <c r="J19" i="18"/>
  <c r="I22" i="18"/>
  <c r="H16" i="18"/>
  <c r="J16" i="18" s="1"/>
  <c r="H10" i="18"/>
  <c r="J10" i="18" s="1"/>
  <c r="J22" i="18"/>
  <c r="M10" i="18"/>
  <c r="G16" i="18"/>
  <c r="I16" i="18" s="1"/>
  <c r="M32" i="18" s="1"/>
  <c r="H16" i="17"/>
  <c r="L16" i="17" s="1"/>
  <c r="H13" i="17"/>
  <c r="L13" i="17" s="1"/>
  <c r="H10" i="17"/>
  <c r="L10" i="17" s="1"/>
  <c r="G13" i="17"/>
  <c r="K13" i="17" s="1"/>
  <c r="G10" i="17"/>
  <c r="K10" i="17" s="1"/>
  <c r="M19" i="17"/>
  <c r="N19" i="17"/>
  <c r="G22" i="16"/>
  <c r="N29" i="16"/>
  <c r="N30" i="16" s="1"/>
  <c r="G13" i="16"/>
  <c r="I13" i="16" s="1"/>
  <c r="M16" i="16"/>
  <c r="I22" i="16"/>
  <c r="M27" i="16"/>
  <c r="M33" i="16" s="1"/>
  <c r="J19" i="16"/>
  <c r="N16" i="16"/>
  <c r="I19" i="16"/>
  <c r="G10" i="16"/>
  <c r="I10" i="16" s="1"/>
  <c r="J22" i="16"/>
  <c r="N10" i="16"/>
  <c r="N26" i="16"/>
  <c r="M16" i="17" l="1"/>
  <c r="I13" i="17"/>
  <c r="M13" i="17"/>
  <c r="J13" i="17"/>
  <c r="N13" i="17"/>
  <c r="M31" i="18"/>
  <c r="M29" i="18"/>
  <c r="M30" i="18" s="1"/>
  <c r="N31" i="18"/>
  <c r="K21" i="19"/>
  <c r="N13" i="16"/>
  <c r="N34" i="16" s="1"/>
  <c r="N35" i="16" s="1"/>
  <c r="N41" i="16" s="1"/>
  <c r="M26" i="18"/>
  <c r="M28" i="18" s="1"/>
  <c r="K22" i="19"/>
  <c r="N27" i="17"/>
  <c r="N33" i="17" s="1"/>
  <c r="N22" i="17"/>
  <c r="N10" i="17"/>
  <c r="J10" i="17"/>
  <c r="N16" i="17"/>
  <c r="J16" i="17"/>
  <c r="M22" i="17"/>
  <c r="I16" i="17"/>
  <c r="M26" i="17"/>
  <c r="M27" i="17"/>
  <c r="M33" i="17" s="1"/>
  <c r="M29" i="17"/>
  <c r="M30" i="17" s="1"/>
  <c r="I10" i="17"/>
  <c r="K21" i="20"/>
  <c r="K22" i="20"/>
  <c r="L21" i="20"/>
  <c r="L23" i="20"/>
  <c r="L22" i="20"/>
  <c r="N10" i="18"/>
  <c r="N26" i="18"/>
  <c r="M39" i="18"/>
  <c r="M40" i="18"/>
  <c r="M36" i="18"/>
  <c r="M34" i="18"/>
  <c r="M35" i="18" s="1"/>
  <c r="M38" i="18" s="1"/>
  <c r="N32" i="18"/>
  <c r="N29" i="18"/>
  <c r="N30" i="18" s="1"/>
  <c r="N27" i="18"/>
  <c r="N33" i="18" s="1"/>
  <c r="N26" i="17"/>
  <c r="N29" i="17"/>
  <c r="N30" i="17" s="1"/>
  <c r="M29" i="16"/>
  <c r="M13" i="16"/>
  <c r="M31" i="16"/>
  <c r="N40" i="16"/>
  <c r="M26" i="16"/>
  <c r="M36" i="16" s="1"/>
  <c r="M10" i="16"/>
  <c r="N36" i="16"/>
  <c r="N28" i="16"/>
  <c r="M30" i="16"/>
  <c r="N36" i="17" l="1"/>
  <c r="M34" i="16"/>
  <c r="M35" i="16" s="1"/>
  <c r="M38" i="16" s="1"/>
  <c r="N32" i="17"/>
  <c r="N39" i="17" s="1"/>
  <c r="M10" i="17"/>
  <c r="M34" i="17" s="1"/>
  <c r="M35" i="17" s="1"/>
  <c r="N31" i="17"/>
  <c r="M28" i="17"/>
  <c r="M36" i="17"/>
  <c r="M32" i="17"/>
  <c r="M31" i="17"/>
  <c r="K24" i="20"/>
  <c r="K25" i="20" s="1"/>
  <c r="N39" i="16"/>
  <c r="M40" i="16"/>
  <c r="M39" i="16"/>
  <c r="L24" i="20"/>
  <c r="L25" i="20" s="1"/>
  <c r="L23" i="19"/>
  <c r="L24" i="19" s="1"/>
  <c r="K23" i="19"/>
  <c r="K24" i="19" s="1"/>
  <c r="M41" i="18"/>
  <c r="M42" i="18" s="1"/>
  <c r="M43" i="18" s="1"/>
  <c r="N39" i="18"/>
  <c r="N40" i="18"/>
  <c r="N34" i="18"/>
  <c r="N35" i="18" s="1"/>
  <c r="N28" i="18"/>
  <c r="N36" i="18"/>
  <c r="N34" i="17"/>
  <c r="N35" i="17" s="1"/>
  <c r="N41" i="17" s="1"/>
  <c r="N28" i="17"/>
  <c r="N38" i="16"/>
  <c r="M28" i="16"/>
  <c r="N40" i="17" l="1"/>
  <c r="N42" i="16"/>
  <c r="N43" i="16" s="1"/>
  <c r="M41" i="17"/>
  <c r="M38" i="17"/>
  <c r="M40" i="17"/>
  <c r="M39" i="17"/>
  <c r="L25" i="19"/>
  <c r="N41" i="18"/>
  <c r="K25" i="19"/>
  <c r="N38" i="18"/>
  <c r="N38" i="17"/>
  <c r="M41" i="16"/>
  <c r="N42" i="17" l="1"/>
  <c r="N43" i="17" s="1"/>
  <c r="M42" i="17"/>
  <c r="M43" i="17" s="1"/>
  <c r="N42" i="18"/>
  <c r="N43" i="18" s="1"/>
  <c r="M42" i="16"/>
  <c r="M43" i="16" s="1"/>
</calcChain>
</file>

<file path=xl/sharedStrings.xml><?xml version="1.0" encoding="utf-8"?>
<sst xmlns="http://schemas.openxmlformats.org/spreadsheetml/2006/main" count="246" uniqueCount="59">
  <si>
    <t>Site</t>
  </si>
  <si>
    <t>Day</t>
  </si>
  <si>
    <t>nbar</t>
  </si>
  <si>
    <t>1-nbar</t>
  </si>
  <si>
    <t>df1</t>
  </si>
  <si>
    <t>df2</t>
  </si>
  <si>
    <t>UCLM</t>
  </si>
  <si>
    <t>No. measurements</t>
  </si>
  <si>
    <t>ln(measurement)</t>
  </si>
  <si>
    <t>Site mean</t>
  </si>
  <si>
    <t>Degrees of freedom</t>
  </si>
  <si>
    <t>Within site variance</t>
  </si>
  <si>
    <t>UCL2</t>
  </si>
  <si>
    <t>No. sites</t>
  </si>
  <si>
    <t>If there are no data for a day at a site, then enter as "-1" (missing).</t>
  </si>
  <si>
    <t>If there are no data for a particular site, then "-1" is entered for all three days at the site.</t>
  </si>
  <si>
    <r>
      <t>astd</t>
    </r>
    <r>
      <rPr>
        <vertAlign val="subscript"/>
        <sz val="11"/>
        <color theme="1"/>
        <rFont val="Calibri"/>
        <family val="2"/>
        <scheme val="minor"/>
      </rPr>
      <t>ws</t>
    </r>
  </si>
  <si>
    <t>GP</t>
  </si>
  <si>
    <r>
      <t>Silica Conc. (mg/m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</si>
  <si>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>n</t>
    </r>
    <r>
      <rPr>
        <vertAlign val="subscript"/>
        <sz val="11"/>
        <color theme="1"/>
        <rFont val="Calibri"/>
        <family val="2"/>
        <scheme val="minor"/>
      </rPr>
      <t>sites</t>
    </r>
  </si>
  <si>
    <r>
      <t>n</t>
    </r>
    <r>
      <rPr>
        <vertAlign val="subscript"/>
        <sz val="11"/>
        <color theme="1"/>
        <rFont val="Calibri"/>
        <family val="2"/>
        <scheme val="minor"/>
      </rPr>
      <t>days</t>
    </r>
  </si>
  <si>
    <t>Natural logarithm of upper confidence limit (equation B-1)</t>
  </si>
  <si>
    <t>Upper confidence limit (MOVER method) (equation B-2)</t>
  </si>
  <si>
    <t>* These quantitites are defined above equation B-1 in the Best Practices document</t>
  </si>
  <si>
    <t>** These terms are defined the analysis of example data section of the Best Practices document</t>
  </si>
  <si>
    <t>Notes:</t>
  </si>
  <si>
    <t>Additional comments are in the Unbalanced Data section of the Best Practices document</t>
  </si>
  <si>
    <t>OP</t>
  </si>
  <si>
    <r>
      <t>Enter silica concentration data in columns C (GP=Ground person) and D (OP=Operator) (</t>
    </r>
    <r>
      <rPr>
        <sz val="11"/>
        <color rgb="FFFF0000"/>
        <rFont val="Calibri"/>
        <family val="2"/>
        <scheme val="minor"/>
      </rPr>
      <t>RED cells</t>
    </r>
    <r>
      <rPr>
        <sz val="11"/>
        <color theme="1"/>
        <rFont val="Calibri"/>
        <family val="2"/>
        <scheme val="minor"/>
      </rPr>
      <t>).</t>
    </r>
  </si>
  <si>
    <t>User instructions:</t>
  </si>
  <si>
    <t>The 95% upper confidence limits are computed at the bottom of the worksheet in Cells M43 (Ground person) and N43 (Operator).</t>
  </si>
  <si>
    <t>Worksheet assumes a minimum of three sites.</t>
  </si>
  <si>
    <t>No. days (balanced if an integer; unbalanced otherwise)</t>
  </si>
  <si>
    <t>Strategy 1 - Balanced:</t>
  </si>
  <si>
    <r>
      <t>astd</t>
    </r>
    <r>
      <rPr>
        <vertAlign val="superscript"/>
        <sz val="11"/>
        <color theme="1"/>
        <rFont val="Calibri"/>
        <family val="2"/>
        <scheme val="minor"/>
      </rPr>
      <t>2</t>
    </r>
    <r>
      <rPr>
        <vertAlign val="subscript"/>
        <sz val="11"/>
        <color theme="1"/>
        <rFont val="Calibri"/>
        <family val="2"/>
        <scheme val="minor"/>
      </rPr>
      <t>ws</t>
    </r>
  </si>
  <si>
    <t>Mean of site means, on natural log scale*</t>
  </si>
  <si>
    <t>Standard deviation of site mean, on natural log scale*</t>
  </si>
  <si>
    <t>Degrees of freedom for sites*</t>
  </si>
  <si>
    <t>Weighted average of within-site variances*</t>
  </si>
  <si>
    <t>Within-site standard deviation*</t>
  </si>
  <si>
    <t>Between-site standard deviation*</t>
  </si>
  <si>
    <t>Degrees of freedom for days at sites*</t>
  </si>
  <si>
    <t>Term1**</t>
  </si>
  <si>
    <t>Term2**</t>
  </si>
  <si>
    <t>Term3**</t>
  </si>
  <si>
    <t>Term4**</t>
  </si>
  <si>
    <t>Strategy 2:</t>
  </si>
  <si>
    <t>Natural logarithm of upper confidence limit (equation B-3)</t>
  </si>
  <si>
    <t>Upper confidence limit (MOVER method) (equation B-4)</t>
  </si>
  <si>
    <t>* These quantitites are defined above equation B-3 in the Best Practices document</t>
  </si>
  <si>
    <t>The 95% upper confidence limits are computed at the bottom of the worksheet in Cells K25 (Ground person) and L25 (Operator).</t>
  </si>
  <si>
    <t>Strategy 1 - Unbalanced:</t>
  </si>
  <si>
    <t>The example data is unbalanced, but the worksheet can also handle balanced data.</t>
  </si>
  <si>
    <t>The example data is balanced, but the worksheet can also handle unbalanced data.</t>
  </si>
  <si>
    <t>The worksheet can handle strategy 1 data that is balanced (same number of days at each site) or unbalanced.</t>
  </si>
  <si>
    <t>Strategy 1 assumes sampling for three days at a minimum of three sites.</t>
  </si>
  <si>
    <t>The design could become unbalanced if data is missing for some days within a site.</t>
  </si>
  <si>
    <t>Strategy 2 assumes sampling for day at a minimum of five sites.</t>
  </si>
  <si>
    <t>If there are no data for a particular site, then "-1" is entered.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</si>
</sst>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00"/>
    <numFmt numFmtId="166" formatCode="0.00000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2" fontId="0" fillId="0" borderId="1" xfId="0" applyNumberFormat="1" applyBorder="1"/>
    <xf numFmtId="164" fontId="0" fillId="0" borderId="0" xfId="0" applyNumberFormat="1"/>
    <xf numFmtId="164" fontId="0" fillId="0" borderId="1" xfId="0" applyNumberFormat="1" applyBorder="1"/>
    <xf numFmtId="164" fontId="0" fillId="0" borderId="2" xfId="0" applyNumberFormat="1" applyBorder="1"/>
    <xf numFmtId="1" fontId="0" fillId="0" borderId="1" xfId="0" applyNumberFormat="1" applyBorder="1"/>
    <xf numFmtId="164" fontId="0" fillId="0" borderId="0" xfId="0" applyNumberFormat="1" applyAlignment="1">
      <alignment horizontal="left"/>
    </xf>
    <xf numFmtId="164" fontId="1" fillId="0" borderId="1" xfId="0" applyNumberFormat="1" applyFont="1" applyBorder="1"/>
    <xf numFmtId="165" fontId="0" fillId="0" borderId="0" xfId="0" applyNumberFormat="1"/>
    <xf numFmtId="165" fontId="0" fillId="0" borderId="0" xfId="0" applyNumberFormat="1" applyAlignment="1">
      <alignment horizontal="left"/>
    </xf>
    <xf numFmtId="165" fontId="1" fillId="0" borderId="1" xfId="0" applyNumberFormat="1" applyFont="1" applyBorder="1"/>
    <xf numFmtId="165" fontId="1" fillId="0" borderId="0" xfId="0" applyNumberFormat="1" applyFont="1"/>
    <xf numFmtId="165" fontId="3" fillId="0" borderId="0" xfId="0" applyNumberFormat="1" applyFont="1"/>
    <xf numFmtId="164" fontId="0" fillId="0" borderId="0" xfId="0" applyNumberFormat="1" applyBorder="1"/>
    <xf numFmtId="0" fontId="2" fillId="0" borderId="0" xfId="0" applyFont="1" applyAlignment="1">
      <alignment horizontal="right"/>
    </xf>
    <xf numFmtId="0" fontId="0" fillId="0" borderId="1" xfId="0" applyBorder="1" applyAlignment="1">
      <alignment vertical="center"/>
    </xf>
    <xf numFmtId="165" fontId="0" fillId="0" borderId="1" xfId="0" applyNumberFormat="1" applyBorder="1"/>
    <xf numFmtId="166" fontId="0" fillId="0" borderId="1" xfId="0" applyNumberFormat="1" applyBorder="1"/>
    <xf numFmtId="165" fontId="2" fillId="2" borderId="1" xfId="0" applyNumberFormat="1" applyFont="1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304800</xdr:colOff>
      <xdr:row>29</xdr:row>
      <xdr:rowOff>144780</xdr:rowOff>
    </xdr:from>
    <xdr:ext cx="23622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6515100" y="5135880"/>
              <a:ext cx="23622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̿"/>
                        <m:ctrlPr>
                          <a:rPr lang="en-US" sz="1100" b="0" i="1">
                            <a:latin typeface="Cambria Math"/>
                          </a:rPr>
                        </m:ctrlPr>
                      </m:accPr>
                      <m:e>
                        <m:r>
                          <a:rPr lang="en-US" sz="1100" b="0" i="1">
                            <a:latin typeface="Cambria Math"/>
                          </a:rPr>
                          <m:t>𝑥</m:t>
                        </m:r>
                      </m:e>
                    </m:acc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6515100" y="5135880"/>
              <a:ext cx="23622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𝑥 ̿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259080</xdr:colOff>
      <xdr:row>30</xdr:row>
      <xdr:rowOff>121920</xdr:rowOff>
    </xdr:from>
    <xdr:ext cx="350520" cy="27732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/>
            <xdr:cNvSpPr txBox="1"/>
          </xdr:nvSpPr>
          <xdr:spPr>
            <a:xfrm>
              <a:off x="6469380" y="5295900"/>
              <a:ext cx="350520" cy="2773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𝑠</m:t>
                        </m:r>
                      </m:e>
                      <m:sub>
                        <m:sSub>
                          <m:sSubPr>
                            <m:ctrlPr>
                              <a:rPr lang="en-US" sz="1100" i="1">
                                <a:latin typeface="Cambria Math"/>
                              </a:rPr>
                            </m:ctrlPr>
                          </m:sSubPr>
                          <m:e>
                            <m:acc>
                              <m:accPr>
                                <m:chr m:val="̅"/>
                                <m:ctrlPr>
                                  <a:rPr lang="en-US" sz="1100" i="1">
                                    <a:latin typeface="Cambria Math"/>
                                  </a:rPr>
                                </m:ctrlPr>
                              </m:accPr>
                              <m:e>
                                <m:r>
                                  <a:rPr lang="en-US" sz="1100" b="0" i="1">
                                    <a:latin typeface="Cambria Math"/>
                                  </a:rPr>
                                  <m:t>𝑥</m:t>
                                </m:r>
                              </m:e>
                            </m:acc>
                          </m:e>
                          <m:sub>
                            <m:r>
                              <a:rPr lang="en-US" sz="1100" b="0" i="1">
                                <a:latin typeface="Cambria Math"/>
                              </a:rPr>
                              <m:t>𝑠</m:t>
                            </m:r>
                          </m:sub>
                        </m:sSub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6469380" y="5295900"/>
              <a:ext cx="350520" cy="2773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𝑠_(𝑥 ̅_𝑠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9</xdr:col>
      <xdr:colOff>205740</xdr:colOff>
      <xdr:row>35</xdr:row>
      <xdr:rowOff>76200</xdr:rowOff>
    </xdr:from>
    <xdr:ext cx="1805940" cy="4572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/>
            <xdr:cNvSpPr txBox="1">
              <a:spLocks noChangeAspect="1"/>
            </xdr:cNvSpPr>
          </xdr:nvSpPr>
          <xdr:spPr>
            <a:xfrm>
              <a:off x="5212080" y="6576060"/>
              <a:ext cx="1805940" cy="4572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1100" i="1">
                            <a:latin typeface="Cambria Math"/>
                          </a:rPr>
                        </m:ctrlPr>
                      </m:radPr>
                      <m:deg/>
                      <m:e>
                        <m:sSubSup>
                          <m:sSubSupPr>
                            <m:ctrlPr>
                              <a:rPr lang="en-US" sz="1100" i="1">
                                <a:latin typeface="Cambria Math"/>
                              </a:rPr>
                            </m:ctrlPr>
                          </m:sSubSup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𝑠</m:t>
                            </m:r>
                          </m:e>
                          <m:sub>
                            <m:sSub>
                              <m:sSubPr>
                                <m:ctrlPr>
                                  <a:rPr lang="en-US" sz="110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acc>
                                  <m:accPr>
                                    <m:chr m:val="̅"/>
                                    <m:ctrlPr>
                                      <a:rPr lang="en-US" sz="1100" i="1">
                                        <a:latin typeface="Cambria Math"/>
                                      </a:rPr>
                                    </m:ctrlPr>
                                  </m:accPr>
                                  <m:e>
                                    <m:r>
                                      <a:rPr lang="en-US" sz="1100" b="0" i="1">
                                        <a:latin typeface="Cambria Math"/>
                                      </a:rPr>
                                      <m:t>𝑥</m:t>
                                    </m:r>
                                  </m:e>
                                </m:acc>
                              </m:e>
                              <m:sub>
                                <m:r>
                                  <a:rPr lang="en-US" sz="1100" b="0" i="1">
                                    <a:latin typeface="Cambria Math"/>
                                  </a:rPr>
                                  <m:t>𝑠</m:t>
                                </m:r>
                              </m:sub>
                            </m:sSub>
                          </m:sub>
                          <m:sup>
                            <m:r>
                              <a:rPr lang="en-US" sz="1100" b="0" i="1">
                                <a:latin typeface="Cambria Math"/>
                              </a:rPr>
                              <m:t>2</m:t>
                            </m:r>
                          </m:sup>
                        </m:sSubSup>
                        <m:r>
                          <a:rPr lang="en-US" sz="1100" b="0" i="1">
                            <a:latin typeface="Cambria Math"/>
                          </a:rPr>
                          <m:t>−</m:t>
                        </m:r>
                        <m:r>
                          <a:rPr lang="en-US" sz="1100" b="0" i="1">
                            <a:latin typeface="Cambria Math"/>
                          </a:rPr>
                          <m:t>𝑛𝑏𝑎𝑟</m:t>
                        </m:r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×</m:t>
                        </m:r>
                        <m:sSubSup>
                          <m:sSubSupPr>
                            <m:ctrlPr>
                              <a:rPr lang="en-US" sz="1100" b="0" i="1">
                                <a:latin typeface="Cambria Math"/>
                                <a:ea typeface="Cambria Math"/>
                              </a:rPr>
                            </m:ctrlPr>
                          </m:sSubSupPr>
                          <m:e>
                            <m:r>
                              <a:rPr lang="en-US" sz="1100" b="0" i="1">
                                <a:latin typeface="Cambria Math"/>
                                <a:ea typeface="Cambria Math"/>
                              </a:rPr>
                              <m:t>𝑎𝑠𝑡𝑑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/>
                                <a:ea typeface="Cambria Math"/>
                              </a:rPr>
                              <m:t>𝑠𝑤</m:t>
                            </m:r>
                          </m:sub>
                          <m:sup>
                            <m:r>
                              <a:rPr lang="en-US" sz="1100" b="0" i="1">
                                <a:latin typeface="Cambria Math"/>
                                <a:ea typeface="Cambria Math"/>
                              </a:rPr>
                              <m:t>2</m:t>
                            </m:r>
                          </m:sup>
                        </m:sSubSup>
                      </m:e>
                    </m:rad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" name="TextBox 3"/>
            <xdr:cNvSpPr txBox="1">
              <a:spLocks noChangeAspect="1"/>
            </xdr:cNvSpPr>
          </xdr:nvSpPr>
          <xdr:spPr>
            <a:xfrm>
              <a:off x="5212080" y="6576060"/>
              <a:ext cx="1805940" cy="4572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1100" i="0">
                  <a:latin typeface="Cambria Math"/>
                </a:rPr>
                <a:t>√(</a:t>
              </a:r>
              <a:r>
                <a:rPr lang="en-US" sz="1100" b="0" i="0">
                  <a:latin typeface="Cambria Math"/>
                </a:rPr>
                <a:t>𝑠_(𝑥 ̅_𝑠)^2−𝑛𝑏𝑎𝑟</a:t>
              </a:r>
              <a:r>
                <a:rPr lang="en-US" sz="1100" b="0" i="0">
                  <a:latin typeface="Cambria Math"/>
                  <a:ea typeface="Cambria Math"/>
                </a:rPr>
                <a:t>×〖𝑎𝑠𝑡𝑑〗_𝑠𝑤^2 )</a:t>
              </a:r>
              <a:endParaRPr lang="en-US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304800</xdr:colOff>
      <xdr:row>29</xdr:row>
      <xdr:rowOff>144780</xdr:rowOff>
    </xdr:from>
    <xdr:ext cx="23622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6515100" y="5501640"/>
              <a:ext cx="23622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̿"/>
                        <m:ctrlPr>
                          <a:rPr lang="en-US" sz="1100" b="0" i="1">
                            <a:latin typeface="Cambria Math"/>
                          </a:rPr>
                        </m:ctrlPr>
                      </m:accPr>
                      <m:e>
                        <m:r>
                          <a:rPr lang="en-US" sz="1100" b="0" i="1">
                            <a:latin typeface="Cambria Math"/>
                          </a:rPr>
                          <m:t>𝑥</m:t>
                        </m:r>
                      </m:e>
                    </m:acc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6515100" y="5501640"/>
              <a:ext cx="23622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𝑥 ̿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259080</xdr:colOff>
      <xdr:row>30</xdr:row>
      <xdr:rowOff>121920</xdr:rowOff>
    </xdr:from>
    <xdr:ext cx="350520" cy="27732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/>
            <xdr:cNvSpPr txBox="1"/>
          </xdr:nvSpPr>
          <xdr:spPr>
            <a:xfrm>
              <a:off x="6469380" y="5661660"/>
              <a:ext cx="350520" cy="2773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𝑠</m:t>
                        </m:r>
                      </m:e>
                      <m:sub>
                        <m:sSub>
                          <m:sSubPr>
                            <m:ctrlPr>
                              <a:rPr lang="en-US" sz="1100" i="1">
                                <a:latin typeface="Cambria Math"/>
                              </a:rPr>
                            </m:ctrlPr>
                          </m:sSubPr>
                          <m:e>
                            <m:acc>
                              <m:accPr>
                                <m:chr m:val="̅"/>
                                <m:ctrlPr>
                                  <a:rPr lang="en-US" sz="1100" i="1">
                                    <a:latin typeface="Cambria Math"/>
                                  </a:rPr>
                                </m:ctrlPr>
                              </m:accPr>
                              <m:e>
                                <m:r>
                                  <a:rPr lang="en-US" sz="1100" b="0" i="1">
                                    <a:latin typeface="Cambria Math"/>
                                  </a:rPr>
                                  <m:t>𝑥</m:t>
                                </m:r>
                              </m:e>
                            </m:acc>
                          </m:e>
                          <m:sub>
                            <m:r>
                              <a:rPr lang="en-US" sz="1100" b="0" i="1">
                                <a:latin typeface="Cambria Math"/>
                              </a:rPr>
                              <m:t>𝑠</m:t>
                            </m:r>
                          </m:sub>
                        </m:sSub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6469380" y="5661660"/>
              <a:ext cx="350520" cy="2773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𝑠_(𝑥 ̅_𝑠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8</xdr:col>
      <xdr:colOff>434340</xdr:colOff>
      <xdr:row>35</xdr:row>
      <xdr:rowOff>47625</xdr:rowOff>
    </xdr:from>
    <xdr:ext cx="1805940" cy="4572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/>
            <xdr:cNvSpPr txBox="1">
              <a:spLocks noChangeAspect="1"/>
            </xdr:cNvSpPr>
          </xdr:nvSpPr>
          <xdr:spPr>
            <a:xfrm>
              <a:off x="4682490" y="6686550"/>
              <a:ext cx="1805940" cy="4572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1100" i="1">
                            <a:latin typeface="Cambria Math"/>
                          </a:rPr>
                        </m:ctrlPr>
                      </m:radPr>
                      <m:deg/>
                      <m:e>
                        <m:sSubSup>
                          <m:sSubSupPr>
                            <m:ctrlPr>
                              <a:rPr lang="en-US" sz="1100" i="1">
                                <a:latin typeface="Cambria Math"/>
                              </a:rPr>
                            </m:ctrlPr>
                          </m:sSubSup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𝑠</m:t>
                            </m:r>
                          </m:e>
                          <m:sub>
                            <m:sSub>
                              <m:sSubPr>
                                <m:ctrlPr>
                                  <a:rPr lang="en-US" sz="110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acc>
                                  <m:accPr>
                                    <m:chr m:val="̅"/>
                                    <m:ctrlPr>
                                      <a:rPr lang="en-US" sz="1100" i="1">
                                        <a:latin typeface="Cambria Math"/>
                                      </a:rPr>
                                    </m:ctrlPr>
                                  </m:accPr>
                                  <m:e>
                                    <m:r>
                                      <a:rPr lang="en-US" sz="1100" b="0" i="1">
                                        <a:latin typeface="Cambria Math"/>
                                      </a:rPr>
                                      <m:t>𝑥</m:t>
                                    </m:r>
                                  </m:e>
                                </m:acc>
                              </m:e>
                              <m:sub>
                                <m:r>
                                  <a:rPr lang="en-US" sz="1100" b="0" i="1">
                                    <a:latin typeface="Cambria Math"/>
                                  </a:rPr>
                                  <m:t>𝑠</m:t>
                                </m:r>
                              </m:sub>
                            </m:sSub>
                          </m:sub>
                          <m:sup>
                            <m:r>
                              <a:rPr lang="en-US" sz="1100" b="0" i="1">
                                <a:latin typeface="Cambria Math"/>
                              </a:rPr>
                              <m:t>2</m:t>
                            </m:r>
                          </m:sup>
                        </m:sSubSup>
                        <m:r>
                          <a:rPr lang="en-US" sz="1100" b="0" i="1">
                            <a:latin typeface="Cambria Math"/>
                          </a:rPr>
                          <m:t>−</m:t>
                        </m:r>
                        <m:r>
                          <a:rPr lang="en-US" sz="1100" b="0" i="1">
                            <a:latin typeface="Cambria Math"/>
                          </a:rPr>
                          <m:t>𝑛𝑏𝑎𝑟</m:t>
                        </m:r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×</m:t>
                        </m:r>
                        <m:sSubSup>
                          <m:sSubSupPr>
                            <m:ctrlPr>
                              <a:rPr lang="en-US" sz="1100" b="0" i="1">
                                <a:latin typeface="Cambria Math"/>
                                <a:ea typeface="Cambria Math"/>
                              </a:rPr>
                            </m:ctrlPr>
                          </m:sSubSupPr>
                          <m:e>
                            <m:r>
                              <a:rPr lang="en-US" sz="1100" b="0" i="1">
                                <a:latin typeface="Cambria Math"/>
                                <a:ea typeface="Cambria Math"/>
                              </a:rPr>
                              <m:t>𝑎𝑠𝑡𝑑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/>
                                <a:ea typeface="Cambria Math"/>
                              </a:rPr>
                              <m:t>𝑠𝑤</m:t>
                            </m:r>
                          </m:sub>
                          <m:sup>
                            <m:r>
                              <a:rPr lang="en-US" sz="1100" b="0" i="1">
                                <a:latin typeface="Cambria Math"/>
                                <a:ea typeface="Cambria Math"/>
                              </a:rPr>
                              <m:t>2</m:t>
                            </m:r>
                          </m:sup>
                        </m:sSubSup>
                      </m:e>
                    </m:rad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" name="TextBox 3"/>
            <xdr:cNvSpPr txBox="1">
              <a:spLocks noChangeAspect="1"/>
            </xdr:cNvSpPr>
          </xdr:nvSpPr>
          <xdr:spPr>
            <a:xfrm>
              <a:off x="4682490" y="6686550"/>
              <a:ext cx="1805940" cy="4572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en-US" sz="1100" i="0">
                  <a:latin typeface="Cambria Math"/>
                </a:rPr>
                <a:t>√(</a:t>
              </a:r>
              <a:r>
                <a:rPr lang="en-US" sz="1100" b="0" i="0">
                  <a:latin typeface="Cambria Math"/>
                </a:rPr>
                <a:t>𝑠_(𝑥 ̅_𝑠)^2−𝑛𝑏𝑎𝑟</a:t>
              </a:r>
              <a:r>
                <a:rPr lang="en-US" sz="1100" b="0" i="0">
                  <a:latin typeface="Cambria Math"/>
                  <a:ea typeface="Cambria Math"/>
                </a:rPr>
                <a:t>×〖𝑎𝑠𝑡𝑑〗_𝑠𝑤^2 )</a:t>
              </a:r>
              <a:endParaRPr lang="en-US" sz="11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259080</xdr:colOff>
      <xdr:row>17</xdr:row>
      <xdr:rowOff>121920</xdr:rowOff>
    </xdr:from>
    <xdr:ext cx="35052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/>
            <xdr:cNvSpPr txBox="1"/>
          </xdr:nvSpPr>
          <xdr:spPr>
            <a:xfrm>
              <a:off x="5265420" y="3253740"/>
              <a:ext cx="35052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𝑠</m:t>
                        </m:r>
                      </m:e>
                      <m:sub>
                        <m:r>
                          <a:rPr lang="en-US" sz="1100" i="1">
                            <a:latin typeface="Cambria Math"/>
                          </a:rPr>
                          <m:t>𝑥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5265420" y="3253740"/>
              <a:ext cx="35052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𝑠_</a:t>
              </a:r>
              <a:r>
                <a:rPr lang="en-US" sz="1100" i="0">
                  <a:latin typeface="Cambria Math"/>
                </a:rPr>
                <a:t>𝑥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9</xdr:col>
      <xdr:colOff>281940</xdr:colOff>
      <xdr:row>16</xdr:row>
      <xdr:rowOff>152400</xdr:rowOff>
    </xdr:from>
    <xdr:ext cx="26670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/>
            <xdr:cNvSpPr txBox="1"/>
          </xdr:nvSpPr>
          <xdr:spPr>
            <a:xfrm>
              <a:off x="5288280" y="3101340"/>
              <a:ext cx="2667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1100" i="1">
                            <a:latin typeface="Cambria Math"/>
                          </a:rPr>
                        </m:ctrlPr>
                      </m:accPr>
                      <m:e>
                        <m:r>
                          <a:rPr lang="en-US" sz="1100" b="0" i="1">
                            <a:latin typeface="Cambria Math"/>
                          </a:rPr>
                          <m:t>𝑥</m:t>
                        </m:r>
                      </m:e>
                    </m:acc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5288280" y="3101340"/>
              <a:ext cx="2667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𝑥 ̅</a:t>
              </a:r>
              <a:endParaRPr lang="en-US" sz="11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304800</xdr:colOff>
      <xdr:row>29</xdr:row>
      <xdr:rowOff>144780</xdr:rowOff>
    </xdr:from>
    <xdr:ext cx="23622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6515100" y="5501640"/>
              <a:ext cx="23622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̿"/>
                        <m:ctrlPr>
                          <a:rPr lang="en-US" sz="1100" b="0" i="1">
                            <a:latin typeface="Cambria Math"/>
                          </a:rPr>
                        </m:ctrlPr>
                      </m:accPr>
                      <m:e>
                        <m:r>
                          <a:rPr lang="en-US" sz="1100" b="0" i="1">
                            <a:latin typeface="Cambria Math"/>
                          </a:rPr>
                          <m:t>𝑥</m:t>
                        </m:r>
                      </m:e>
                    </m:acc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6515100" y="5501640"/>
              <a:ext cx="23622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𝑥 ̿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259080</xdr:colOff>
      <xdr:row>30</xdr:row>
      <xdr:rowOff>121920</xdr:rowOff>
    </xdr:from>
    <xdr:ext cx="350520" cy="27732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/>
            <xdr:cNvSpPr txBox="1"/>
          </xdr:nvSpPr>
          <xdr:spPr>
            <a:xfrm>
              <a:off x="6469380" y="5661660"/>
              <a:ext cx="350520" cy="2773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𝑠</m:t>
                        </m:r>
                      </m:e>
                      <m:sub>
                        <m:sSub>
                          <m:sSubPr>
                            <m:ctrlPr>
                              <a:rPr lang="en-US" sz="1100" i="1">
                                <a:latin typeface="Cambria Math"/>
                              </a:rPr>
                            </m:ctrlPr>
                          </m:sSubPr>
                          <m:e>
                            <m:acc>
                              <m:accPr>
                                <m:chr m:val="̅"/>
                                <m:ctrlPr>
                                  <a:rPr lang="en-US" sz="1100" i="1">
                                    <a:latin typeface="Cambria Math"/>
                                  </a:rPr>
                                </m:ctrlPr>
                              </m:accPr>
                              <m:e>
                                <m:r>
                                  <a:rPr lang="en-US" sz="1100" b="0" i="1">
                                    <a:latin typeface="Cambria Math"/>
                                  </a:rPr>
                                  <m:t>𝑥</m:t>
                                </m:r>
                              </m:e>
                            </m:acc>
                          </m:e>
                          <m:sub>
                            <m:r>
                              <a:rPr lang="en-US" sz="1100" b="0" i="1">
                                <a:latin typeface="Cambria Math"/>
                              </a:rPr>
                              <m:t>𝑠</m:t>
                            </m:r>
                          </m:sub>
                        </m:sSub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6469380" y="5661660"/>
              <a:ext cx="350520" cy="2773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𝑠_(𝑥 ̅_𝑠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8</xdr:col>
      <xdr:colOff>462915</xdr:colOff>
      <xdr:row>35</xdr:row>
      <xdr:rowOff>76200</xdr:rowOff>
    </xdr:from>
    <xdr:ext cx="1805940" cy="4572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/>
            <xdr:cNvSpPr txBox="1">
              <a:spLocks noChangeAspect="1"/>
            </xdr:cNvSpPr>
          </xdr:nvSpPr>
          <xdr:spPr>
            <a:xfrm>
              <a:off x="4711065" y="6858000"/>
              <a:ext cx="1805940" cy="4572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1100" i="1">
                            <a:latin typeface="Cambria Math"/>
                          </a:rPr>
                        </m:ctrlPr>
                      </m:radPr>
                      <m:deg/>
                      <m:e>
                        <m:sSubSup>
                          <m:sSubSupPr>
                            <m:ctrlPr>
                              <a:rPr lang="en-US" sz="1100" i="1">
                                <a:latin typeface="Cambria Math"/>
                              </a:rPr>
                            </m:ctrlPr>
                          </m:sSubSup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𝑠</m:t>
                            </m:r>
                          </m:e>
                          <m:sub>
                            <m:sSub>
                              <m:sSubPr>
                                <m:ctrlPr>
                                  <a:rPr lang="en-US" sz="110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acc>
                                  <m:accPr>
                                    <m:chr m:val="̅"/>
                                    <m:ctrlPr>
                                      <a:rPr lang="en-US" sz="1100" i="1">
                                        <a:latin typeface="Cambria Math"/>
                                      </a:rPr>
                                    </m:ctrlPr>
                                  </m:accPr>
                                  <m:e>
                                    <m:r>
                                      <a:rPr lang="en-US" sz="1100" b="0" i="1">
                                        <a:latin typeface="Cambria Math"/>
                                      </a:rPr>
                                      <m:t>𝑥</m:t>
                                    </m:r>
                                  </m:e>
                                </m:acc>
                              </m:e>
                              <m:sub>
                                <m:r>
                                  <a:rPr lang="en-US" sz="1100" b="0" i="1">
                                    <a:latin typeface="Cambria Math"/>
                                  </a:rPr>
                                  <m:t>𝑠</m:t>
                                </m:r>
                              </m:sub>
                            </m:sSub>
                          </m:sub>
                          <m:sup>
                            <m:r>
                              <a:rPr lang="en-US" sz="1100" b="0" i="1">
                                <a:latin typeface="Cambria Math"/>
                              </a:rPr>
                              <m:t>2</m:t>
                            </m:r>
                          </m:sup>
                        </m:sSubSup>
                        <m:r>
                          <a:rPr lang="en-US" sz="1100" b="0" i="1">
                            <a:latin typeface="Cambria Math"/>
                          </a:rPr>
                          <m:t>−</m:t>
                        </m:r>
                        <m:r>
                          <a:rPr lang="en-US" sz="1100" b="0" i="1">
                            <a:latin typeface="Cambria Math"/>
                          </a:rPr>
                          <m:t>𝑛𝑏𝑎𝑟</m:t>
                        </m:r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×</m:t>
                        </m:r>
                        <m:sSubSup>
                          <m:sSubSupPr>
                            <m:ctrlPr>
                              <a:rPr lang="en-US" sz="1100" b="0" i="1">
                                <a:latin typeface="Cambria Math"/>
                                <a:ea typeface="Cambria Math"/>
                              </a:rPr>
                            </m:ctrlPr>
                          </m:sSubSupPr>
                          <m:e>
                            <m:r>
                              <a:rPr lang="en-US" sz="1100" b="0" i="1">
                                <a:latin typeface="Cambria Math"/>
                                <a:ea typeface="Cambria Math"/>
                              </a:rPr>
                              <m:t>𝑎𝑠𝑡𝑑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/>
                                <a:ea typeface="Cambria Math"/>
                              </a:rPr>
                              <m:t>𝑠𝑤</m:t>
                            </m:r>
                          </m:sub>
                          <m:sup>
                            <m:r>
                              <a:rPr lang="en-US" sz="1100" b="0" i="1">
                                <a:latin typeface="Cambria Math"/>
                                <a:ea typeface="Cambria Math"/>
                              </a:rPr>
                              <m:t>2</m:t>
                            </m:r>
                          </m:sup>
                        </m:sSubSup>
                      </m:e>
                    </m:rad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" name="TextBox 3"/>
            <xdr:cNvSpPr txBox="1">
              <a:spLocks noChangeAspect="1"/>
            </xdr:cNvSpPr>
          </xdr:nvSpPr>
          <xdr:spPr>
            <a:xfrm>
              <a:off x="4711065" y="6858000"/>
              <a:ext cx="1805940" cy="4572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en-US" sz="1100" i="0">
                  <a:latin typeface="Cambria Math"/>
                </a:rPr>
                <a:t>√(</a:t>
              </a:r>
              <a:r>
                <a:rPr lang="en-US" sz="1100" b="0" i="0">
                  <a:latin typeface="Cambria Math"/>
                </a:rPr>
                <a:t>𝑠_(𝑥 ̅_𝑠)^2−𝑛𝑏𝑎𝑟</a:t>
              </a:r>
              <a:r>
                <a:rPr lang="en-US" sz="1100" b="0" i="0">
                  <a:latin typeface="Cambria Math"/>
                  <a:ea typeface="Cambria Math"/>
                </a:rPr>
                <a:t>×〖𝑎𝑠𝑡𝑑〗_𝑠𝑤^2 )</a:t>
              </a:r>
              <a:endParaRPr lang="en-US" sz="1100"/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259080</xdr:colOff>
      <xdr:row>17</xdr:row>
      <xdr:rowOff>121920</xdr:rowOff>
    </xdr:from>
    <xdr:ext cx="35052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5265420" y="3253740"/>
              <a:ext cx="35052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𝑠</m:t>
                        </m:r>
                      </m:e>
                      <m:sub>
                        <m:r>
                          <a:rPr lang="en-US" sz="1100" i="1">
                            <a:latin typeface="Cambria Math"/>
                          </a:rPr>
                          <m:t>𝑥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5265420" y="3253740"/>
              <a:ext cx="35052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𝑠_</a:t>
              </a:r>
              <a:r>
                <a:rPr lang="en-US" sz="1100" i="0">
                  <a:latin typeface="Cambria Math"/>
                </a:rPr>
                <a:t>𝑥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9</xdr:col>
      <xdr:colOff>281940</xdr:colOff>
      <xdr:row>16</xdr:row>
      <xdr:rowOff>152400</xdr:rowOff>
    </xdr:from>
    <xdr:ext cx="26670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/>
            <xdr:cNvSpPr txBox="1"/>
          </xdr:nvSpPr>
          <xdr:spPr>
            <a:xfrm>
              <a:off x="5288280" y="3101340"/>
              <a:ext cx="2667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1100" i="1">
                            <a:latin typeface="Cambria Math"/>
                          </a:rPr>
                        </m:ctrlPr>
                      </m:accPr>
                      <m:e>
                        <m:r>
                          <a:rPr lang="en-US" sz="1100" b="0" i="1">
                            <a:latin typeface="Cambria Math"/>
                          </a:rPr>
                          <m:t>𝑥</m:t>
                        </m:r>
                      </m:e>
                    </m:acc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5288280" y="3101340"/>
              <a:ext cx="2667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𝑥 ̅</a:t>
              </a:r>
              <a:endParaRPr lang="en-US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opLeftCell="A2" zoomScaleNormal="100" workbookViewId="0">
      <selection activeCell="F2" sqref="F2"/>
    </sheetView>
  </sheetViews>
  <sheetFormatPr defaultColWidth="8.85546875" defaultRowHeight="15" x14ac:dyDescent="0.25"/>
  <cols>
    <col min="1" max="2" width="5.7109375" style="1" customWidth="1"/>
    <col min="3" max="4" width="8.7109375" style="15" customWidth="1"/>
    <col min="5" max="10" width="8.7109375" style="9" customWidth="1"/>
    <col min="11" max="11" width="8.7109375" style="1" customWidth="1"/>
    <col min="12" max="12" width="8.7109375" style="6" customWidth="1"/>
    <col min="13" max="14" width="10.7109375" style="9" customWidth="1"/>
    <col min="15" max="16384" width="8.85546875" style="1"/>
  </cols>
  <sheetData>
    <row r="1" spans="1:15" ht="14.45" x14ac:dyDescent="0.3">
      <c r="A1" s="3" t="s">
        <v>33</v>
      </c>
    </row>
    <row r="2" spans="1:15" ht="14.45" x14ac:dyDescent="0.3">
      <c r="A2" s="1" t="s">
        <v>29</v>
      </c>
    </row>
    <row r="3" spans="1:15" ht="14.45" x14ac:dyDescent="0.3">
      <c r="A3" s="1" t="s">
        <v>28</v>
      </c>
    </row>
    <row r="4" spans="1:15" ht="14.45" x14ac:dyDescent="0.3">
      <c r="A4" s="1" t="s">
        <v>14</v>
      </c>
    </row>
    <row r="5" spans="1:15" ht="14.45" x14ac:dyDescent="0.3">
      <c r="A5" s="1" t="s">
        <v>15</v>
      </c>
    </row>
    <row r="6" spans="1:15" ht="14.45" x14ac:dyDescent="0.3">
      <c r="A6" s="1" t="s">
        <v>30</v>
      </c>
    </row>
    <row r="8" spans="1:15" ht="16.149999999999999" x14ac:dyDescent="0.3">
      <c r="C8" s="15" t="s">
        <v>18</v>
      </c>
      <c r="E8" s="9" t="s">
        <v>8</v>
      </c>
      <c r="G8" s="1" t="s">
        <v>7</v>
      </c>
      <c r="H8" s="1"/>
      <c r="I8" s="9" t="s">
        <v>9</v>
      </c>
      <c r="K8" s="1" t="s">
        <v>10</v>
      </c>
      <c r="M8" s="9" t="s">
        <v>11</v>
      </c>
    </row>
    <row r="9" spans="1:15" s="5" customFormat="1" ht="14.45" x14ac:dyDescent="0.3">
      <c r="A9" s="5" t="s">
        <v>0</v>
      </c>
      <c r="B9" s="5" t="s">
        <v>1</v>
      </c>
      <c r="C9" s="16" t="s">
        <v>17</v>
      </c>
      <c r="D9" s="16" t="s">
        <v>27</v>
      </c>
      <c r="E9" s="13" t="s">
        <v>17</v>
      </c>
      <c r="F9" s="13" t="s">
        <v>27</v>
      </c>
      <c r="G9" s="5" t="s">
        <v>17</v>
      </c>
      <c r="H9" s="5" t="s">
        <v>27</v>
      </c>
      <c r="I9" s="13" t="s">
        <v>17</v>
      </c>
      <c r="J9" s="13" t="s">
        <v>27</v>
      </c>
      <c r="K9" s="5" t="s">
        <v>17</v>
      </c>
      <c r="L9" s="5" t="s">
        <v>27</v>
      </c>
      <c r="M9" s="13" t="s">
        <v>17</v>
      </c>
      <c r="N9" s="13" t="s">
        <v>27</v>
      </c>
    </row>
    <row r="10" spans="1:15" ht="14.45" x14ac:dyDescent="0.3">
      <c r="A10" s="4">
        <v>1</v>
      </c>
      <c r="B10" s="4">
        <v>1</v>
      </c>
      <c r="C10" s="17">
        <v>5.0699999999999999E-3</v>
      </c>
      <c r="D10" s="17">
        <v>1.32E-2</v>
      </c>
      <c r="E10" s="10">
        <f t="shared" ref="E10:E24" si="0">IF(C10&gt;0,LN(C10)," ")</f>
        <v>-5.2844144613790451</v>
      </c>
      <c r="F10" s="10">
        <f t="shared" ref="F10:F24" si="1">IF(D10&gt;0,LN(D10)," ")</f>
        <v>-4.3275384493898121</v>
      </c>
      <c r="G10" s="4">
        <f>COUNT(E10:E12)</f>
        <v>3</v>
      </c>
      <c r="H10" s="4">
        <f>COUNT(F10:F12)</f>
        <v>3</v>
      </c>
      <c r="I10" s="10">
        <f>IF(G10&gt;0,AVERAGE(E10:E12)," ")</f>
        <v>-5.6448442904751994</v>
      </c>
      <c r="J10" s="10">
        <f>IF(H10&gt;0,AVERAGE(F10:F12)," ")</f>
        <v>-4.6896017056129962</v>
      </c>
      <c r="K10" s="4">
        <f>IF(G10&gt;1,G10-1,0)</f>
        <v>2</v>
      </c>
      <c r="L10" s="4">
        <f>IF(H10&gt;1,H10-1,0)</f>
        <v>2</v>
      </c>
      <c r="M10" s="10">
        <f>IF(K10&gt;0,VAR(E10:E12)," ")</f>
        <v>0.12538997976700419</v>
      </c>
      <c r="N10" s="10">
        <f>IF(L10&gt;0,VAR(F10:F12)," ")</f>
        <v>0.15451653628829407</v>
      </c>
      <c r="O10" s="1">
        <v>1</v>
      </c>
    </row>
    <row r="11" spans="1:15" ht="14.45" x14ac:dyDescent="0.3">
      <c r="A11" s="4">
        <v>1</v>
      </c>
      <c r="B11" s="4">
        <v>2</v>
      </c>
      <c r="C11" s="17">
        <v>3.49E-3</v>
      </c>
      <c r="D11" s="17">
        <v>6.0499999999999998E-3</v>
      </c>
      <c r="E11" s="10">
        <f t="shared" si="0"/>
        <v>-5.6578535427678016</v>
      </c>
      <c r="F11" s="10">
        <f t="shared" si="1"/>
        <v>-5.1076970069393868</v>
      </c>
      <c r="G11" s="20"/>
      <c r="H11" s="20"/>
    </row>
    <row r="12" spans="1:15" ht="14.45" x14ac:dyDescent="0.3">
      <c r="A12" s="4">
        <v>1</v>
      </c>
      <c r="B12" s="4">
        <v>3</v>
      </c>
      <c r="C12" s="17">
        <v>2.4979999999999998E-3</v>
      </c>
      <c r="D12" s="17">
        <v>9.7199999999999995E-3</v>
      </c>
      <c r="E12" s="10">
        <f t="shared" si="0"/>
        <v>-5.9922648672787515</v>
      </c>
      <c r="F12" s="10">
        <f t="shared" si="1"/>
        <v>-4.6335696605097896</v>
      </c>
      <c r="G12" s="20"/>
      <c r="H12" s="20"/>
    </row>
    <row r="13" spans="1:15" ht="14.45" x14ac:dyDescent="0.3">
      <c r="A13" s="4">
        <v>2</v>
      </c>
      <c r="B13" s="4">
        <v>1</v>
      </c>
      <c r="C13" s="17">
        <v>1.2E-2</v>
      </c>
      <c r="D13" s="17">
        <v>1.52E-2</v>
      </c>
      <c r="E13" s="11">
        <f t="shared" si="0"/>
        <v>-4.4228486291941369</v>
      </c>
      <c r="F13" s="10">
        <f t="shared" si="1"/>
        <v>-4.1864598511299063</v>
      </c>
      <c r="G13" s="4">
        <f>COUNT(E13:E15)</f>
        <v>3</v>
      </c>
      <c r="H13" s="4">
        <f>COUNT(F13:F15)</f>
        <v>3</v>
      </c>
      <c r="I13" s="10">
        <f>IF(G13&gt;0,AVERAGE(E13:E15)," ")</f>
        <v>-5.1724313496595693</v>
      </c>
      <c r="J13" s="10">
        <f>IF(H13&gt;0,AVERAGE(F13:F15)," ")</f>
        <v>-4.574555580900701</v>
      </c>
      <c r="K13" s="4">
        <f>IF(G13&gt;1,G13-1,0)</f>
        <v>2</v>
      </c>
      <c r="L13" s="4">
        <f>IF(H13&gt;1,H13-1,0)</f>
        <v>2</v>
      </c>
      <c r="M13" s="10">
        <f>IF(K13&gt;0,VAR(E13:E15)," ")</f>
        <v>0.47845740571867168</v>
      </c>
      <c r="N13" s="10">
        <f>IF(L13&gt;0,VAR(F13:F15)," ")</f>
        <v>0.16636719166845701</v>
      </c>
    </row>
    <row r="14" spans="1:15" ht="14.45" x14ac:dyDescent="0.3">
      <c r="A14" s="4">
        <v>2</v>
      </c>
      <c r="B14" s="4">
        <v>2</v>
      </c>
      <c r="C14" s="17">
        <v>3.0699999999999998E-3</v>
      </c>
      <c r="D14" s="17">
        <v>6.7400000000000003E-3</v>
      </c>
      <c r="E14" s="10">
        <f t="shared" si="0"/>
        <v>-5.7860777173830309</v>
      </c>
      <c r="F14" s="10">
        <f t="shared" si="1"/>
        <v>-4.9996953540579216</v>
      </c>
      <c r="G14" s="20"/>
      <c r="H14" s="20"/>
    </row>
    <row r="15" spans="1:15" ht="14.45" x14ac:dyDescent="0.3">
      <c r="A15" s="4">
        <v>2</v>
      </c>
      <c r="B15" s="4">
        <v>3</v>
      </c>
      <c r="C15" s="17">
        <v>4.9500000000000004E-3</v>
      </c>
      <c r="D15" s="17">
        <v>1.0699999999999999E-2</v>
      </c>
      <c r="E15" s="10">
        <f t="shared" si="0"/>
        <v>-5.3083677024015383</v>
      </c>
      <c r="F15" s="10">
        <f t="shared" si="1"/>
        <v>-4.5375115375142769</v>
      </c>
      <c r="G15" s="20"/>
      <c r="H15" s="20"/>
    </row>
    <row r="16" spans="1:15" ht="14.45" x14ac:dyDescent="0.3">
      <c r="A16" s="4">
        <v>3</v>
      </c>
      <c r="B16" s="4">
        <v>1</v>
      </c>
      <c r="C16" s="17">
        <v>1.01E-2</v>
      </c>
      <c r="D16" s="17">
        <v>2.3800000000000002E-2</v>
      </c>
      <c r="E16" s="11">
        <f t="shared" si="0"/>
        <v>-4.595219855134923</v>
      </c>
      <c r="F16" s="10">
        <f t="shared" si="1"/>
        <v>-3.7380696983047081</v>
      </c>
      <c r="G16" s="4">
        <f>COUNT(E16:E18)</f>
        <v>3</v>
      </c>
      <c r="H16" s="4">
        <f>COUNT(F16:F18)</f>
        <v>3</v>
      </c>
      <c r="I16" s="10">
        <f>IF(G16&gt;0,AVERAGE(E16:E18)," ")</f>
        <v>-4.6556344591732897</v>
      </c>
      <c r="J16" s="10">
        <f>IF(H16&gt;0,AVERAGE(F16:F18)," ")</f>
        <v>-3.7750230842259334</v>
      </c>
      <c r="K16" s="4">
        <f>IF(G16&gt;1,G16-1,0)</f>
        <v>2</v>
      </c>
      <c r="L16" s="4">
        <f>IF(H16&gt;1,H16-1,0)</f>
        <v>2</v>
      </c>
      <c r="M16" s="10">
        <f>IF(K16&gt;0,VAR(E16:E18)," ")</f>
        <v>0.22619565045418635</v>
      </c>
      <c r="N16" s="10">
        <f>IF(L16&gt;0,VAR(F16:F18)," ")</f>
        <v>8.3359806969639724E-2</v>
      </c>
    </row>
    <row r="17" spans="1:15" x14ac:dyDescent="0.25">
      <c r="A17" s="4">
        <v>3</v>
      </c>
      <c r="B17" s="4">
        <v>2</v>
      </c>
      <c r="C17" s="17">
        <v>5.7499999999999999E-3</v>
      </c>
      <c r="D17" s="17">
        <v>0.03</v>
      </c>
      <c r="E17" s="10">
        <f t="shared" si="0"/>
        <v>-5.1585554241728779</v>
      </c>
      <c r="F17" s="10">
        <f t="shared" si="1"/>
        <v>-3.5065578973199818</v>
      </c>
      <c r="G17" s="20"/>
      <c r="H17" s="20"/>
    </row>
    <row r="18" spans="1:15" x14ac:dyDescent="0.25">
      <c r="A18" s="4">
        <v>3</v>
      </c>
      <c r="B18" s="4">
        <v>3</v>
      </c>
      <c r="C18" s="17">
        <v>1.4800000000000001E-2</v>
      </c>
      <c r="D18" s="17">
        <v>1.6899999999999998E-2</v>
      </c>
      <c r="E18" s="10">
        <f t="shared" si="0"/>
        <v>-4.213128098212068</v>
      </c>
      <c r="F18" s="10">
        <f t="shared" si="1"/>
        <v>-4.0804416570531092</v>
      </c>
      <c r="G18" s="20"/>
      <c r="H18" s="20"/>
    </row>
    <row r="19" spans="1:15" x14ac:dyDescent="0.25">
      <c r="A19" s="4">
        <v>4</v>
      </c>
      <c r="B19" s="4">
        <v>1</v>
      </c>
      <c r="C19" s="17">
        <v>-1</v>
      </c>
      <c r="D19" s="17">
        <v>-1</v>
      </c>
      <c r="E19" s="11" t="str">
        <f t="shared" si="0"/>
        <v xml:space="preserve"> </v>
      </c>
      <c r="F19" s="10" t="str">
        <f t="shared" si="1"/>
        <v xml:space="preserve"> </v>
      </c>
      <c r="G19" s="4">
        <f>COUNT(E19:E21)</f>
        <v>0</v>
      </c>
      <c r="H19" s="4">
        <f>COUNT(F19:F21)</f>
        <v>0</v>
      </c>
      <c r="I19" s="10" t="str">
        <f>IF(G19&gt;0,AVERAGE(E19:E21)," ")</f>
        <v xml:space="preserve"> </v>
      </c>
      <c r="J19" s="10" t="str">
        <f>IF(H19&gt;0,AVERAGE(F19:F21)," ")</f>
        <v xml:space="preserve"> </v>
      </c>
      <c r="K19" s="4">
        <f>IF(G19&gt;1,G19-1,0)</f>
        <v>0</v>
      </c>
      <c r="L19" s="4">
        <f>IF(H19&gt;1,H19-1,0)</f>
        <v>0</v>
      </c>
      <c r="M19" s="10" t="str">
        <f>IF(K19&gt;0,VAR(E19:E21)," ")</f>
        <v xml:space="preserve"> </v>
      </c>
      <c r="N19" s="10" t="str">
        <f>IF(L19&gt;0,VAR(F19:F21)," ")</f>
        <v xml:space="preserve"> </v>
      </c>
    </row>
    <row r="20" spans="1:15" x14ac:dyDescent="0.25">
      <c r="A20" s="4">
        <v>4</v>
      </c>
      <c r="B20" s="4">
        <v>2</v>
      </c>
      <c r="C20" s="17">
        <v>-1</v>
      </c>
      <c r="D20" s="17">
        <v>-1</v>
      </c>
      <c r="E20" s="10" t="str">
        <f t="shared" si="0"/>
        <v xml:space="preserve"> </v>
      </c>
      <c r="F20" s="10" t="str">
        <f t="shared" si="1"/>
        <v xml:space="preserve"> </v>
      </c>
      <c r="G20" s="20"/>
      <c r="H20" s="20"/>
    </row>
    <row r="21" spans="1:15" x14ac:dyDescent="0.25">
      <c r="A21" s="4">
        <v>4</v>
      </c>
      <c r="B21" s="4">
        <v>3</v>
      </c>
      <c r="C21" s="17">
        <v>-1</v>
      </c>
      <c r="D21" s="17">
        <v>-1</v>
      </c>
      <c r="E21" s="10" t="str">
        <f t="shared" si="0"/>
        <v xml:space="preserve"> </v>
      </c>
      <c r="F21" s="10" t="str">
        <f t="shared" si="1"/>
        <v xml:space="preserve"> </v>
      </c>
      <c r="G21" s="20"/>
      <c r="H21" s="20"/>
    </row>
    <row r="22" spans="1:15" x14ac:dyDescent="0.25">
      <c r="A22" s="4">
        <v>5</v>
      </c>
      <c r="B22" s="4">
        <v>1</v>
      </c>
      <c r="C22" s="17">
        <v>-1</v>
      </c>
      <c r="D22" s="17">
        <v>-1</v>
      </c>
      <c r="E22" s="11" t="str">
        <f t="shared" si="0"/>
        <v xml:space="preserve"> </v>
      </c>
      <c r="F22" s="10" t="str">
        <f t="shared" si="1"/>
        <v xml:space="preserve"> </v>
      </c>
      <c r="G22" s="4">
        <f>COUNT(E22:E24)</f>
        <v>0</v>
      </c>
      <c r="H22" s="4">
        <f>COUNT(F22:F24)</f>
        <v>0</v>
      </c>
      <c r="I22" s="10" t="str">
        <f>IF(G22&gt;0,AVERAGE(E22:E24)," ")</f>
        <v xml:space="preserve"> </v>
      </c>
      <c r="J22" s="10" t="str">
        <f>IF(H22&gt;0,AVERAGE(F22:F24)," ")</f>
        <v xml:space="preserve"> </v>
      </c>
      <c r="K22" s="4">
        <f>IF(G22&gt;1,G22-1,0)</f>
        <v>0</v>
      </c>
      <c r="L22" s="4">
        <f>IF(H22&gt;1,H22-1,0)</f>
        <v>0</v>
      </c>
      <c r="M22" s="10" t="str">
        <f>IF(K22&gt;0,VAR(E22:E24)," ")</f>
        <v xml:space="preserve"> </v>
      </c>
      <c r="N22" s="10" t="str">
        <f>IF(L22&gt;0,VAR(F22:F24)," ")</f>
        <v xml:space="preserve"> </v>
      </c>
    </row>
    <row r="23" spans="1:15" x14ac:dyDescent="0.25">
      <c r="A23" s="4">
        <v>5</v>
      </c>
      <c r="B23" s="4">
        <v>2</v>
      </c>
      <c r="C23" s="17">
        <v>-1</v>
      </c>
      <c r="D23" s="17">
        <v>-1</v>
      </c>
      <c r="E23" s="10" t="str">
        <f t="shared" si="0"/>
        <v xml:space="preserve"> </v>
      </c>
      <c r="F23" s="10" t="str">
        <f t="shared" si="1"/>
        <v xml:space="preserve"> </v>
      </c>
      <c r="G23" s="20"/>
      <c r="H23" s="20"/>
    </row>
    <row r="24" spans="1:15" x14ac:dyDescent="0.25">
      <c r="A24" s="4">
        <v>5</v>
      </c>
      <c r="B24" s="4">
        <v>3</v>
      </c>
      <c r="C24" s="17">
        <v>-1</v>
      </c>
      <c r="D24" s="17">
        <v>-1</v>
      </c>
      <c r="E24" s="10" t="str">
        <f t="shared" si="0"/>
        <v xml:space="preserve"> </v>
      </c>
      <c r="F24" s="10" t="str">
        <f t="shared" si="1"/>
        <v xml:space="preserve"> </v>
      </c>
      <c r="G24" s="20"/>
      <c r="H24" s="20"/>
    </row>
    <row r="25" spans="1:15" x14ac:dyDescent="0.25">
      <c r="C25" s="18"/>
      <c r="D25" s="18"/>
      <c r="M25" s="13" t="s">
        <v>17</v>
      </c>
      <c r="N25" s="13" t="s">
        <v>27</v>
      </c>
    </row>
    <row r="26" spans="1:15" x14ac:dyDescent="0.25">
      <c r="A26" s="3" t="s">
        <v>25</v>
      </c>
      <c r="M26" s="12">
        <f>SUM(G10:G22)</f>
        <v>9</v>
      </c>
      <c r="N26" s="12">
        <f>SUM(H10:H22)</f>
        <v>9</v>
      </c>
      <c r="O26" s="1" t="s">
        <v>7</v>
      </c>
    </row>
    <row r="27" spans="1:15" ht="18" x14ac:dyDescent="0.35">
      <c r="A27" s="1" t="s">
        <v>55</v>
      </c>
      <c r="L27" s="6" t="s">
        <v>19</v>
      </c>
      <c r="M27" s="12">
        <f>IF(G22&gt;0,5,IF(G19&gt;0,4,IF(G16&gt;0,3,IF(G13&gt;0,2,IF(G10&gt;0,1,0)))))</f>
        <v>3</v>
      </c>
      <c r="N27" s="12">
        <f>IF(H22&gt;0,5,IF(H19&gt;0,4,IF(H16&gt;0,3,IF(H13&gt;0,2,IF(H10&gt;0,1,0)))))</f>
        <v>3</v>
      </c>
      <c r="O27" s="1" t="s">
        <v>13</v>
      </c>
    </row>
    <row r="28" spans="1:15" ht="18" x14ac:dyDescent="0.35">
      <c r="A28" s="1" t="s">
        <v>31</v>
      </c>
      <c r="L28" s="6" t="s">
        <v>20</v>
      </c>
      <c r="M28" s="8">
        <f>M26/M27</f>
        <v>3</v>
      </c>
      <c r="N28" s="8">
        <f>N26/N27</f>
        <v>3</v>
      </c>
      <c r="O28" s="1" t="s">
        <v>32</v>
      </c>
    </row>
    <row r="29" spans="1:15" x14ac:dyDescent="0.25">
      <c r="A29" s="1" t="s">
        <v>53</v>
      </c>
      <c r="M29" s="10">
        <f>IF(G22&gt;0,1/HARMEAN(G10:G22),IF(G19&gt;0,1/HARMEAN(G10:G19),1/HARMEAN(G10:G16)))</f>
        <v>0.33333333333333331</v>
      </c>
      <c r="N29" s="10">
        <f>IF(H22&gt;0,1/HARMEAN(H10:H22),IF(H19&gt;0,1/HARMEAN(H10:H19),1/HARMEAN(H10:H16)))</f>
        <v>0.33333333333333331</v>
      </c>
      <c r="O29" s="1" t="s">
        <v>2</v>
      </c>
    </row>
    <row r="30" spans="1:15" x14ac:dyDescent="0.25">
      <c r="A30" s="9" t="s">
        <v>23</v>
      </c>
      <c r="M30" s="10">
        <f>1-M29</f>
        <v>0.66666666666666674</v>
      </c>
      <c r="N30" s="10">
        <f>1-N29</f>
        <v>0.66666666666666674</v>
      </c>
      <c r="O30" s="1" t="s">
        <v>3</v>
      </c>
    </row>
    <row r="31" spans="1:15" x14ac:dyDescent="0.25">
      <c r="A31" s="15" t="s">
        <v>24</v>
      </c>
      <c r="M31" s="10">
        <f>AVERAGE(I10:I22)</f>
        <v>-5.1576366997693528</v>
      </c>
      <c r="N31" s="10">
        <f>AVERAGE(J10:J22)</f>
        <v>-4.3463934569132103</v>
      </c>
      <c r="O31" s="1" t="s">
        <v>35</v>
      </c>
    </row>
    <row r="32" spans="1:15" x14ac:dyDescent="0.25">
      <c r="A32" s="9" t="s">
        <v>26</v>
      </c>
      <c r="M32" s="10">
        <f>STDEV(I10:I22)</f>
        <v>0.49477083971786245</v>
      </c>
      <c r="N32" s="10">
        <f>STDEV(J10:J22)</f>
        <v>0.49815357048949016</v>
      </c>
      <c r="O32" s="1" t="s">
        <v>36</v>
      </c>
    </row>
    <row r="33" spans="1:16" x14ac:dyDescent="0.25">
      <c r="L33" s="6" t="s">
        <v>4</v>
      </c>
      <c r="M33" s="12">
        <f>M27-1</f>
        <v>2</v>
      </c>
      <c r="N33" s="12">
        <f>N27-1</f>
        <v>2</v>
      </c>
      <c r="O33" s="1" t="s">
        <v>37</v>
      </c>
    </row>
    <row r="34" spans="1:16" ht="18.75" x14ac:dyDescent="0.35">
      <c r="L34" s="6" t="s">
        <v>34</v>
      </c>
      <c r="M34" s="22">
        <f>SUMPRODUCT(M10:M22,K10:K22)/SUM(K10:K22)</f>
        <v>0.27668101197995404</v>
      </c>
      <c r="N34" s="22">
        <f>SUMPRODUCT(N10:N22,L10:L22)/SUM(L10:L22)</f>
        <v>0.1347478449754636</v>
      </c>
      <c r="O34" s="1" t="s">
        <v>38</v>
      </c>
    </row>
    <row r="35" spans="1:16" ht="18" x14ac:dyDescent="0.35">
      <c r="L35" s="7" t="s">
        <v>16</v>
      </c>
      <c r="M35" s="10">
        <f>SQRT(M34)</f>
        <v>0.52600476421792419</v>
      </c>
      <c r="N35" s="10">
        <f>SQRT(N34)</f>
        <v>0.36708016151171069</v>
      </c>
      <c r="O35" s="1" t="s">
        <v>39</v>
      </c>
    </row>
    <row r="36" spans="1:16" x14ac:dyDescent="0.25">
      <c r="L36" s="6" t="s">
        <v>5</v>
      </c>
      <c r="M36" s="12">
        <f>M26-M27</f>
        <v>6</v>
      </c>
      <c r="N36" s="12">
        <f>N26-N27</f>
        <v>6</v>
      </c>
      <c r="O36" s="1" t="s">
        <v>41</v>
      </c>
    </row>
    <row r="37" spans="1:16" x14ac:dyDescent="0.25">
      <c r="M37" s="10">
        <f>IF(M32*M32-M29*M34&gt;0,SQRT(M32*M32-M29*M34),0)</f>
        <v>0.39060360961184259</v>
      </c>
      <c r="N37" s="10">
        <f>IF(N32*N32-N29*N34&gt;0,SQRT(N32*N32-N29*N34),0)</f>
        <v>0.45082261640946203</v>
      </c>
      <c r="O37" s="1" t="s">
        <v>40</v>
      </c>
    </row>
    <row r="38" spans="1:16" x14ac:dyDescent="0.25">
      <c r="M38" s="24">
        <f>M31+0.5*M32*M32+0.5*(M30)*M35*M35</f>
        <v>-4.9430106038584753</v>
      </c>
      <c r="N38" s="24">
        <f>N31+0.5*N32*N32+0.5*(N30)*N35*N35</f>
        <v>-4.1773990186923413</v>
      </c>
      <c r="O38" s="1" t="s">
        <v>42</v>
      </c>
    </row>
    <row r="39" spans="1:16" x14ac:dyDescent="0.25">
      <c r="M39" s="24">
        <f>(M32*TINV(0.1,M33)/SQRT(M27))^2</f>
        <v>0.69574220668928544</v>
      </c>
      <c r="N39" s="24">
        <f>(N32*TINV(0.1,N33)/SQRT(N27))^2</f>
        <v>0.70528825835458386</v>
      </c>
      <c r="O39" s="1" t="s">
        <v>43</v>
      </c>
    </row>
    <row r="40" spans="1:16" x14ac:dyDescent="0.25">
      <c r="M40" s="24">
        <f>0.5^2*M32^4*(M33/_xlfn.CHISQ.INV.RT(1-0.05,M33)-1)^2</f>
        <v>5.1250622612124417</v>
      </c>
      <c r="N40" s="24">
        <f>0.5^2*N32^4*(N33/_xlfn.CHISQ.INV.RT(1-0.05,N33)-1)^2</f>
        <v>5.2666657014634222</v>
      </c>
      <c r="O40" s="1" t="s">
        <v>44</v>
      </c>
    </row>
    <row r="41" spans="1:16" x14ac:dyDescent="0.25">
      <c r="M41" s="24">
        <f>(0.5*(M30))^2*M35^4*(M36/_xlfn.CHISQ.INV.RT(0.05,M36)-1)^2</f>
        <v>2.3309623180729415E-3</v>
      </c>
      <c r="N41" s="24">
        <f>(0.5*(N30))^2*N35^4*(N36/_xlfn.CHISQ.INV.RT(0.05,N36)-1)^2</f>
        <v>5.528664019415644E-4</v>
      </c>
      <c r="O41" s="1" t="s">
        <v>45</v>
      </c>
    </row>
    <row r="42" spans="1:16" x14ac:dyDescent="0.25">
      <c r="L42" s="6" t="s">
        <v>12</v>
      </c>
      <c r="M42" s="10">
        <f>M38+SQRT(M39+M40+M41)</f>
        <v>-2.5298932361741349</v>
      </c>
      <c r="N42" s="10">
        <f>N38+SQRT(N39+N40+N41)</f>
        <v>-1.7335277401222227</v>
      </c>
      <c r="O42" s="1" t="s">
        <v>21</v>
      </c>
    </row>
    <row r="43" spans="1:16" x14ac:dyDescent="0.25">
      <c r="L43" s="21" t="s">
        <v>6</v>
      </c>
      <c r="M43" s="25">
        <f>EXP(M42)</f>
        <v>7.9667525441681819E-2</v>
      </c>
      <c r="N43" s="25">
        <f>EXP(N42)</f>
        <v>0.17666009849556116</v>
      </c>
      <c r="O43" s="3" t="s">
        <v>22</v>
      </c>
      <c r="P43" s="3"/>
    </row>
    <row r="46" spans="1:16" ht="15.75" x14ac:dyDescent="0.25">
      <c r="A46" s="2"/>
      <c r="B46" s="2"/>
      <c r="C46" s="19"/>
      <c r="D46" s="19"/>
    </row>
    <row r="47" spans="1:16" ht="15.75" x14ac:dyDescent="0.25">
      <c r="A47" s="2"/>
      <c r="B47" s="2"/>
      <c r="C47" s="19"/>
      <c r="D47" s="19"/>
    </row>
  </sheetData>
  <pageMargins left="0.7" right="0.7" top="0.75" bottom="0.75" header="0.3" footer="0.3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opLeftCell="A6" zoomScaleNormal="100" workbookViewId="0">
      <selection activeCell="E15" sqref="E15"/>
    </sheetView>
  </sheetViews>
  <sheetFormatPr defaultColWidth="8.85546875" defaultRowHeight="15" x14ac:dyDescent="0.25"/>
  <cols>
    <col min="1" max="2" width="5.7109375" style="1" customWidth="1"/>
    <col min="3" max="4" width="8.7109375" style="15" customWidth="1"/>
    <col min="5" max="10" width="8.7109375" style="9" customWidth="1"/>
    <col min="11" max="11" width="8.7109375" style="1" customWidth="1"/>
    <col min="12" max="12" width="8.7109375" style="6" customWidth="1"/>
    <col min="13" max="14" width="10.7109375" style="9" customWidth="1"/>
    <col min="15" max="16384" width="8.85546875" style="1"/>
  </cols>
  <sheetData>
    <row r="1" spans="1:14" ht="14.45" x14ac:dyDescent="0.3">
      <c r="A1" s="3" t="s">
        <v>51</v>
      </c>
    </row>
    <row r="2" spans="1:14" ht="14.45" x14ac:dyDescent="0.3">
      <c r="A2" s="1" t="s">
        <v>29</v>
      </c>
    </row>
    <row r="3" spans="1:14" ht="14.45" x14ac:dyDescent="0.3">
      <c r="A3" s="1" t="s">
        <v>28</v>
      </c>
    </row>
    <row r="4" spans="1:14" ht="14.45" x14ac:dyDescent="0.3">
      <c r="A4" s="1" t="s">
        <v>14</v>
      </c>
    </row>
    <row r="5" spans="1:14" ht="14.45" x14ac:dyDescent="0.3">
      <c r="A5" s="1" t="s">
        <v>15</v>
      </c>
    </row>
    <row r="6" spans="1:14" ht="14.45" x14ac:dyDescent="0.3">
      <c r="A6" s="1" t="s">
        <v>30</v>
      </c>
    </row>
    <row r="8" spans="1:14" ht="16.149999999999999" x14ac:dyDescent="0.3">
      <c r="C8" s="15" t="s">
        <v>18</v>
      </c>
      <c r="E8" s="9" t="s">
        <v>8</v>
      </c>
      <c r="G8" s="1" t="s">
        <v>7</v>
      </c>
      <c r="H8" s="1"/>
      <c r="I8" s="9" t="s">
        <v>9</v>
      </c>
      <c r="K8" s="1" t="s">
        <v>10</v>
      </c>
      <c r="M8" s="9" t="s">
        <v>11</v>
      </c>
    </row>
    <row r="9" spans="1:14" s="5" customFormat="1" ht="14.45" x14ac:dyDescent="0.3">
      <c r="A9" s="5" t="s">
        <v>0</v>
      </c>
      <c r="B9" s="5" t="s">
        <v>1</v>
      </c>
      <c r="C9" s="16" t="s">
        <v>17</v>
      </c>
      <c r="D9" s="16" t="s">
        <v>27</v>
      </c>
      <c r="E9" s="13" t="s">
        <v>17</v>
      </c>
      <c r="F9" s="13" t="s">
        <v>27</v>
      </c>
      <c r="G9" s="5" t="s">
        <v>17</v>
      </c>
      <c r="H9" s="5" t="s">
        <v>27</v>
      </c>
      <c r="I9" s="13" t="s">
        <v>17</v>
      </c>
      <c r="J9" s="13" t="s">
        <v>27</v>
      </c>
      <c r="K9" s="5" t="s">
        <v>17</v>
      </c>
      <c r="L9" s="5" t="s">
        <v>27</v>
      </c>
      <c r="M9" s="13" t="s">
        <v>17</v>
      </c>
      <c r="N9" s="13" t="s">
        <v>27</v>
      </c>
    </row>
    <row r="10" spans="1:14" ht="14.45" x14ac:dyDescent="0.3">
      <c r="A10" s="4">
        <v>1</v>
      </c>
      <c r="B10" s="4">
        <v>1</v>
      </c>
      <c r="C10" s="17">
        <v>5.0699999999999999E-3</v>
      </c>
      <c r="D10" s="17">
        <v>1.32E-2</v>
      </c>
      <c r="E10" s="10">
        <f t="shared" ref="E10:E24" si="0">IF(C10&gt;0,LN(C10)," ")</f>
        <v>-5.2844144613790451</v>
      </c>
      <c r="F10" s="10">
        <f t="shared" ref="F10:F24" si="1">IF(D10&gt;0,LN(D10)," ")</f>
        <v>-4.3275384493898121</v>
      </c>
      <c r="G10" s="4">
        <f>COUNT(E10:E12)</f>
        <v>3</v>
      </c>
      <c r="H10" s="4">
        <f>COUNT(F10:F12)</f>
        <v>3</v>
      </c>
      <c r="I10" s="10">
        <f>IF(G10&gt;0,AVERAGE(E10:E12)," ")</f>
        <v>-5.6448442904751994</v>
      </c>
      <c r="J10" s="10">
        <f>IF(H10&gt;0,AVERAGE(F10:F12)," ")</f>
        <v>-4.6896017056129962</v>
      </c>
      <c r="K10" s="4">
        <f>IF(G10&gt;1,G10-1,0)</f>
        <v>2</v>
      </c>
      <c r="L10" s="4">
        <f>IF(H10&gt;1,H10-1,0)</f>
        <v>2</v>
      </c>
      <c r="M10" s="10">
        <f>IF(K10&gt;0,VAR(E10:E12)," ")</f>
        <v>0.12538997976700419</v>
      </c>
      <c r="N10" s="10">
        <f>IF(L10&gt;0,VAR(F10:F12)," ")</f>
        <v>0.15451653628829407</v>
      </c>
    </row>
    <row r="11" spans="1:14" ht="14.45" x14ac:dyDescent="0.3">
      <c r="A11" s="4">
        <v>1</v>
      </c>
      <c r="B11" s="4">
        <v>2</v>
      </c>
      <c r="C11" s="17">
        <v>3.49E-3</v>
      </c>
      <c r="D11" s="17">
        <v>6.0499999999999998E-3</v>
      </c>
      <c r="E11" s="10">
        <f t="shared" si="0"/>
        <v>-5.6578535427678016</v>
      </c>
      <c r="F11" s="10">
        <f t="shared" si="1"/>
        <v>-5.1076970069393868</v>
      </c>
      <c r="G11" s="20"/>
      <c r="H11" s="20"/>
    </row>
    <row r="12" spans="1:14" ht="14.45" x14ac:dyDescent="0.3">
      <c r="A12" s="4">
        <v>1</v>
      </c>
      <c r="B12" s="4">
        <v>3</v>
      </c>
      <c r="C12" s="17">
        <v>2.4979999999999998E-3</v>
      </c>
      <c r="D12" s="17">
        <v>9.7199999999999995E-3</v>
      </c>
      <c r="E12" s="10">
        <f t="shared" si="0"/>
        <v>-5.9922648672787515</v>
      </c>
      <c r="F12" s="10">
        <f t="shared" si="1"/>
        <v>-4.6335696605097896</v>
      </c>
      <c r="G12" s="20"/>
      <c r="H12" s="20"/>
    </row>
    <row r="13" spans="1:14" ht="14.45" x14ac:dyDescent="0.3">
      <c r="A13" s="4">
        <v>2</v>
      </c>
      <c r="B13" s="4">
        <v>1</v>
      </c>
      <c r="C13" s="17">
        <v>1.2E-2</v>
      </c>
      <c r="D13" s="17">
        <v>1.52E-2</v>
      </c>
      <c r="E13" s="11">
        <f t="shared" si="0"/>
        <v>-4.4228486291941369</v>
      </c>
      <c r="F13" s="10">
        <f t="shared" si="1"/>
        <v>-4.1864598511299063</v>
      </c>
      <c r="G13" s="4">
        <f>COUNT(E13:E15)</f>
        <v>2</v>
      </c>
      <c r="H13" s="4">
        <f>COUNT(F13:F15)</f>
        <v>2</v>
      </c>
      <c r="I13" s="10">
        <f>IF(G13&gt;0,AVERAGE(E13:E15)," ")</f>
        <v>-5.1044631732885843</v>
      </c>
      <c r="J13" s="10">
        <f>IF(H13&gt;0,AVERAGE(F13:F15)," ")</f>
        <v>-4.5930776025939135</v>
      </c>
      <c r="K13" s="4">
        <f>IF(G13&gt;1,G13-1,0)</f>
        <v>1</v>
      </c>
      <c r="L13" s="4">
        <f>IF(H13&gt;1,H13-1,0)</f>
        <v>1</v>
      </c>
      <c r="M13" s="10">
        <f>IF(K13&gt;0,VAR(E13:E15)," ")</f>
        <v>0.92919677344215046</v>
      </c>
      <c r="N13" s="10">
        <f>IF(L13&gt;0,VAR(F13:F15)," ")</f>
        <v>0.33067599161129108</v>
      </c>
    </row>
    <row r="14" spans="1:14" ht="14.45" x14ac:dyDescent="0.3">
      <c r="A14" s="4">
        <v>2</v>
      </c>
      <c r="B14" s="4">
        <v>2</v>
      </c>
      <c r="C14" s="17">
        <v>3.0699999999999998E-3</v>
      </c>
      <c r="D14" s="17">
        <v>6.7400000000000003E-3</v>
      </c>
      <c r="E14" s="10">
        <f t="shared" si="0"/>
        <v>-5.7860777173830309</v>
      </c>
      <c r="F14" s="10">
        <f t="shared" si="1"/>
        <v>-4.9996953540579216</v>
      </c>
      <c r="G14" s="20"/>
      <c r="H14" s="20"/>
    </row>
    <row r="15" spans="1:14" ht="14.45" x14ac:dyDescent="0.3">
      <c r="A15" s="4">
        <v>2</v>
      </c>
      <c r="B15" s="4">
        <v>3</v>
      </c>
      <c r="C15" s="17">
        <v>-1</v>
      </c>
      <c r="D15" s="17">
        <v>-1</v>
      </c>
      <c r="E15" s="10" t="str">
        <f t="shared" si="0"/>
        <v xml:space="preserve"> </v>
      </c>
      <c r="F15" s="10" t="str">
        <f t="shared" si="1"/>
        <v xml:space="preserve"> </v>
      </c>
      <c r="G15" s="20"/>
      <c r="H15" s="20"/>
    </row>
    <row r="16" spans="1:14" ht="14.45" x14ac:dyDescent="0.3">
      <c r="A16" s="4">
        <v>3</v>
      </c>
      <c r="B16" s="4">
        <v>1</v>
      </c>
      <c r="C16" s="17">
        <v>1.01E-2</v>
      </c>
      <c r="D16" s="17">
        <v>2.3800000000000002E-2</v>
      </c>
      <c r="E16" s="11">
        <f t="shared" si="0"/>
        <v>-4.595219855134923</v>
      </c>
      <c r="F16" s="10">
        <f t="shared" si="1"/>
        <v>-3.7380696983047081</v>
      </c>
      <c r="G16" s="4">
        <f>COUNT(E16:E18)</f>
        <v>3</v>
      </c>
      <c r="H16" s="4">
        <f>COUNT(F16:F18)</f>
        <v>3</v>
      </c>
      <c r="I16" s="10">
        <f>IF(G16&gt;0,AVERAGE(E16:E18)," ")</f>
        <v>-4.6556344591732897</v>
      </c>
      <c r="J16" s="10">
        <f>IF(H16&gt;0,AVERAGE(F16:F18)," ")</f>
        <v>-3.7750230842259334</v>
      </c>
      <c r="K16" s="4">
        <f>IF(G16&gt;1,G16-1,0)</f>
        <v>2</v>
      </c>
      <c r="L16" s="4">
        <f>IF(H16&gt;1,H16-1,0)</f>
        <v>2</v>
      </c>
      <c r="M16" s="10">
        <f>IF(K16&gt;0,VAR(E16:E18)," ")</f>
        <v>0.22619565045418635</v>
      </c>
      <c r="N16" s="10">
        <f>IF(L16&gt;0,VAR(F16:F18)," ")</f>
        <v>8.3359806969639724E-2</v>
      </c>
    </row>
    <row r="17" spans="1:15" ht="14.45" x14ac:dyDescent="0.3">
      <c r="A17" s="4">
        <v>3</v>
      </c>
      <c r="B17" s="4">
        <v>2</v>
      </c>
      <c r="C17" s="17">
        <v>5.7499999999999999E-3</v>
      </c>
      <c r="D17" s="17">
        <v>0.03</v>
      </c>
      <c r="E17" s="10">
        <f t="shared" si="0"/>
        <v>-5.1585554241728779</v>
      </c>
      <c r="F17" s="10">
        <f t="shared" si="1"/>
        <v>-3.5065578973199818</v>
      </c>
      <c r="G17" s="20"/>
      <c r="H17" s="20"/>
    </row>
    <row r="18" spans="1:15" ht="14.45" x14ac:dyDescent="0.3">
      <c r="A18" s="4">
        <v>3</v>
      </c>
      <c r="B18" s="4">
        <v>3</v>
      </c>
      <c r="C18" s="17">
        <v>1.4800000000000001E-2</v>
      </c>
      <c r="D18" s="17">
        <v>1.6899999999999998E-2</v>
      </c>
      <c r="E18" s="10">
        <f t="shared" si="0"/>
        <v>-4.213128098212068</v>
      </c>
      <c r="F18" s="10">
        <f t="shared" si="1"/>
        <v>-4.0804416570531092</v>
      </c>
      <c r="G18" s="20"/>
      <c r="H18" s="20"/>
    </row>
    <row r="19" spans="1:15" ht="14.45" x14ac:dyDescent="0.3">
      <c r="A19" s="4">
        <v>4</v>
      </c>
      <c r="B19" s="4">
        <v>1</v>
      </c>
      <c r="C19" s="17">
        <v>-1</v>
      </c>
      <c r="D19" s="17">
        <v>-1</v>
      </c>
      <c r="E19" s="11" t="str">
        <f t="shared" si="0"/>
        <v xml:space="preserve"> </v>
      </c>
      <c r="F19" s="10" t="str">
        <f t="shared" si="1"/>
        <v xml:space="preserve"> </v>
      </c>
      <c r="G19" s="4">
        <f>COUNT(E19:E21)</f>
        <v>0</v>
      </c>
      <c r="H19" s="4">
        <f>COUNT(F19:F21)</f>
        <v>0</v>
      </c>
      <c r="I19" s="10" t="str">
        <f>IF(G19&gt;0,AVERAGE(E19:E21)," ")</f>
        <v xml:space="preserve"> </v>
      </c>
      <c r="J19" s="10" t="str">
        <f>IF(H19&gt;0,AVERAGE(F19:F21)," ")</f>
        <v xml:space="preserve"> </v>
      </c>
      <c r="K19" s="4">
        <f>IF(G19&gt;1,G19-1,0)</f>
        <v>0</v>
      </c>
      <c r="L19" s="4">
        <f>IF(H19&gt;1,H19-1,0)</f>
        <v>0</v>
      </c>
      <c r="M19" s="10" t="str">
        <f>IF(K19&gt;0,VAR(E19:E21)," ")</f>
        <v xml:space="preserve"> </v>
      </c>
      <c r="N19" s="10" t="str">
        <f>IF(L19&gt;0,VAR(F19:F21)," ")</f>
        <v xml:space="preserve"> </v>
      </c>
    </row>
    <row r="20" spans="1:15" ht="14.45" x14ac:dyDescent="0.3">
      <c r="A20" s="4">
        <v>4</v>
      </c>
      <c r="B20" s="4">
        <v>2</v>
      </c>
      <c r="C20" s="17">
        <v>-1</v>
      </c>
      <c r="D20" s="17">
        <v>-1</v>
      </c>
      <c r="E20" s="10" t="str">
        <f t="shared" si="0"/>
        <v xml:space="preserve"> </v>
      </c>
      <c r="F20" s="10" t="str">
        <f t="shared" si="1"/>
        <v xml:space="preserve"> </v>
      </c>
      <c r="G20" s="20"/>
      <c r="H20" s="20"/>
    </row>
    <row r="21" spans="1:15" ht="14.45" x14ac:dyDescent="0.3">
      <c r="A21" s="4">
        <v>4</v>
      </c>
      <c r="B21" s="4">
        <v>3</v>
      </c>
      <c r="C21" s="17">
        <v>-1</v>
      </c>
      <c r="D21" s="17">
        <v>-1</v>
      </c>
      <c r="E21" s="10" t="str">
        <f t="shared" si="0"/>
        <v xml:space="preserve"> </v>
      </c>
      <c r="F21" s="10" t="str">
        <f t="shared" si="1"/>
        <v xml:space="preserve"> </v>
      </c>
      <c r="G21" s="20"/>
      <c r="H21" s="20"/>
    </row>
    <row r="22" spans="1:15" ht="14.45" x14ac:dyDescent="0.3">
      <c r="A22" s="4">
        <v>5</v>
      </c>
      <c r="B22" s="4">
        <v>1</v>
      </c>
      <c r="C22" s="17">
        <v>-1</v>
      </c>
      <c r="D22" s="17">
        <v>-1</v>
      </c>
      <c r="E22" s="11" t="str">
        <f t="shared" si="0"/>
        <v xml:space="preserve"> </v>
      </c>
      <c r="F22" s="10" t="str">
        <f t="shared" si="1"/>
        <v xml:space="preserve"> </v>
      </c>
      <c r="G22" s="4">
        <f>COUNT(E22:E24)</f>
        <v>0</v>
      </c>
      <c r="H22" s="4">
        <f>COUNT(F22:F24)</f>
        <v>0</v>
      </c>
      <c r="I22" s="10" t="str">
        <f>IF(G22&gt;0,AVERAGE(E22:E24)," ")</f>
        <v xml:space="preserve"> </v>
      </c>
      <c r="J22" s="10" t="str">
        <f>IF(H22&gt;0,AVERAGE(F22:F24)," ")</f>
        <v xml:space="preserve"> </v>
      </c>
      <c r="K22" s="4">
        <f>IF(G22&gt;1,G22-1,0)</f>
        <v>0</v>
      </c>
      <c r="L22" s="4">
        <f>IF(H22&gt;1,H22-1,0)</f>
        <v>0</v>
      </c>
      <c r="M22" s="10" t="str">
        <f>IF(K22&gt;0,VAR(E22:E24)," ")</f>
        <v xml:space="preserve"> </v>
      </c>
      <c r="N22" s="10" t="str">
        <f>IF(L22&gt;0,VAR(F22:F24)," ")</f>
        <v xml:space="preserve"> </v>
      </c>
    </row>
    <row r="23" spans="1:15" ht="14.45" x14ac:dyDescent="0.3">
      <c r="A23" s="4">
        <v>5</v>
      </c>
      <c r="B23" s="4">
        <v>2</v>
      </c>
      <c r="C23" s="17">
        <v>-1</v>
      </c>
      <c r="D23" s="17">
        <v>-1</v>
      </c>
      <c r="E23" s="10" t="str">
        <f t="shared" si="0"/>
        <v xml:space="preserve"> </v>
      </c>
      <c r="F23" s="10" t="str">
        <f t="shared" si="1"/>
        <v xml:space="preserve"> </v>
      </c>
      <c r="G23" s="20"/>
      <c r="H23" s="20"/>
    </row>
    <row r="24" spans="1:15" x14ac:dyDescent="0.25">
      <c r="A24" s="4">
        <v>5</v>
      </c>
      <c r="B24" s="4">
        <v>3</v>
      </c>
      <c r="C24" s="17">
        <v>-1</v>
      </c>
      <c r="D24" s="17">
        <v>-1</v>
      </c>
      <c r="E24" s="10" t="str">
        <f t="shared" si="0"/>
        <v xml:space="preserve"> </v>
      </c>
      <c r="F24" s="10" t="str">
        <f t="shared" si="1"/>
        <v xml:space="preserve"> </v>
      </c>
      <c r="G24" s="20"/>
      <c r="H24" s="20"/>
    </row>
    <row r="25" spans="1:15" x14ac:dyDescent="0.25">
      <c r="C25" s="18"/>
      <c r="D25" s="18"/>
      <c r="M25" s="13" t="s">
        <v>17</v>
      </c>
      <c r="N25" s="13" t="s">
        <v>27</v>
      </c>
    </row>
    <row r="26" spans="1:15" x14ac:dyDescent="0.25">
      <c r="A26" s="3" t="s">
        <v>25</v>
      </c>
      <c r="M26" s="12">
        <f>SUM(G10:G22)</f>
        <v>8</v>
      </c>
      <c r="N26" s="12">
        <f>SUM(H10:H22)</f>
        <v>8</v>
      </c>
      <c r="O26" s="1" t="s">
        <v>7</v>
      </c>
    </row>
    <row r="27" spans="1:15" ht="18" x14ac:dyDescent="0.35">
      <c r="A27" s="1" t="s">
        <v>55</v>
      </c>
      <c r="L27" s="6" t="s">
        <v>19</v>
      </c>
      <c r="M27" s="12">
        <f>IF(G22&gt;0,5,IF(G19&gt;0,4,IF(G16&gt;0,3,IF(G13&gt;0,2,IF(G10&gt;0,1,0)))))</f>
        <v>3</v>
      </c>
      <c r="N27" s="12">
        <f>IF(H22&gt;0,5,IF(H19&gt;0,4,IF(H16&gt;0,3,IF(H13&gt;0,2,IF(H10&gt;0,1,0)))))</f>
        <v>3</v>
      </c>
      <c r="O27" s="1" t="s">
        <v>13</v>
      </c>
    </row>
    <row r="28" spans="1:15" ht="18" x14ac:dyDescent="0.35">
      <c r="A28" s="1" t="s">
        <v>56</v>
      </c>
      <c r="L28" s="6" t="s">
        <v>20</v>
      </c>
      <c r="M28" s="8">
        <f>M26/M27</f>
        <v>2.6666666666666665</v>
      </c>
      <c r="N28" s="8">
        <f>N26/N27</f>
        <v>2.6666666666666665</v>
      </c>
      <c r="O28" s="1" t="s">
        <v>32</v>
      </c>
    </row>
    <row r="29" spans="1:15" x14ac:dyDescent="0.25">
      <c r="A29" s="1" t="s">
        <v>31</v>
      </c>
      <c r="M29" s="10">
        <f>IF(G22&gt;0,1/HARMEAN(G10:G22),IF(G19&gt;0,1/HARMEAN(G10:G19),1/HARMEAN(G10:G16)))</f>
        <v>0.38888888888888884</v>
      </c>
      <c r="N29" s="10">
        <f>IF(H22&gt;0,1/HARMEAN(H10:H22),IF(H19&gt;0,1/HARMEAN(H10:H19),1/HARMEAN(H10:H16)))</f>
        <v>0.38888888888888884</v>
      </c>
      <c r="O29" s="1" t="s">
        <v>2</v>
      </c>
    </row>
    <row r="30" spans="1:15" x14ac:dyDescent="0.25">
      <c r="A30" s="1" t="s">
        <v>52</v>
      </c>
      <c r="M30" s="10">
        <f>1-M29</f>
        <v>0.61111111111111116</v>
      </c>
      <c r="N30" s="10">
        <f>1-N29</f>
        <v>0.61111111111111116</v>
      </c>
      <c r="O30" s="1" t="s">
        <v>3</v>
      </c>
    </row>
    <row r="31" spans="1:15" x14ac:dyDescent="0.25">
      <c r="A31" s="9" t="s">
        <v>23</v>
      </c>
      <c r="M31" s="10">
        <f>AVERAGE(I10:I22)</f>
        <v>-5.1349806409790242</v>
      </c>
      <c r="N31" s="10">
        <f>AVERAGE(J10:J22)</f>
        <v>-4.3525674641442809</v>
      </c>
      <c r="O31" s="1" t="s">
        <v>35</v>
      </c>
    </row>
    <row r="32" spans="1:15" x14ac:dyDescent="0.25">
      <c r="A32" s="15" t="s">
        <v>24</v>
      </c>
      <c r="M32" s="10">
        <f>STDEV(I10:I22)</f>
        <v>0.49531051822242378</v>
      </c>
      <c r="N32" s="10">
        <f>STDEV(J10:J22)</f>
        <v>0.50249115285481505</v>
      </c>
      <c r="O32" s="1" t="s">
        <v>36</v>
      </c>
    </row>
    <row r="33" spans="1:16" x14ac:dyDescent="0.25">
      <c r="A33" s="9" t="s">
        <v>26</v>
      </c>
      <c r="L33" s="6" t="s">
        <v>4</v>
      </c>
      <c r="M33" s="12">
        <f>M27-1</f>
        <v>2</v>
      </c>
      <c r="N33" s="12">
        <f>N27-1</f>
        <v>2</v>
      </c>
      <c r="O33" s="1" t="s">
        <v>37</v>
      </c>
    </row>
    <row r="34" spans="1:16" ht="18.75" x14ac:dyDescent="0.35">
      <c r="L34" s="6" t="s">
        <v>34</v>
      </c>
      <c r="M34" s="22">
        <f>SUMPRODUCT(M10:M22,K10:K22)/SUM(K10:K22)</f>
        <v>0.32647360677690629</v>
      </c>
      <c r="N34" s="22">
        <f>SUMPRODUCT(N10:N22,L10:L22)/SUM(L10:L22)</f>
        <v>0.16128573562543175</v>
      </c>
      <c r="O34" s="1" t="s">
        <v>38</v>
      </c>
    </row>
    <row r="35" spans="1:16" ht="18" x14ac:dyDescent="0.35">
      <c r="L35" s="7" t="s">
        <v>16</v>
      </c>
      <c r="M35" s="10">
        <f>SQRT(M34)</f>
        <v>0.57137868946689485</v>
      </c>
      <c r="N35" s="10">
        <f>SQRT(N34)</f>
        <v>0.40160395369746021</v>
      </c>
      <c r="O35" s="1" t="s">
        <v>39</v>
      </c>
    </row>
    <row r="36" spans="1:16" x14ac:dyDescent="0.25">
      <c r="L36" s="6" t="s">
        <v>5</v>
      </c>
      <c r="M36" s="12">
        <f>M26-M27</f>
        <v>5</v>
      </c>
      <c r="N36" s="12">
        <f>N26-N27</f>
        <v>5</v>
      </c>
      <c r="O36" s="1" t="s">
        <v>41</v>
      </c>
    </row>
    <row r="37" spans="1:16" x14ac:dyDescent="0.25">
      <c r="M37" s="10">
        <f>IF(M32*M32-M29*M34&gt;0,SQRT(M32*M32-M29*M34),0)</f>
        <v>0.3440502162050576</v>
      </c>
      <c r="N37" s="10">
        <f>IF(N32*N32-N29*N34&gt;0,SQRT(N32*N32-N29*N34),0)</f>
        <v>0.43563187231464123</v>
      </c>
      <c r="O37" s="1" t="s">
        <v>40</v>
      </c>
    </row>
    <row r="38" spans="1:16" x14ac:dyDescent="0.25">
      <c r="M38" s="24">
        <f>M31+0.5*M32*M32+0.5*(M30)*M35*M35</f>
        <v>-4.9125585619551977</v>
      </c>
      <c r="N38" s="24">
        <f>N31+0.5*N32*N32+0.5*(N30)*N35*N35</f>
        <v>-4.1770370322433852</v>
      </c>
      <c r="O38" s="1" t="s">
        <v>42</v>
      </c>
    </row>
    <row r="39" spans="1:16" x14ac:dyDescent="0.25">
      <c r="M39" s="24">
        <f>(M32*TINV(0.1,M33)/SQRT(M27))^2</f>
        <v>0.69726081636501969</v>
      </c>
      <c r="N39" s="24">
        <f>(N32*TINV(0.1,N33)/SQRT(N27))^2</f>
        <v>0.71762407208723744</v>
      </c>
      <c r="O39" s="1" t="s">
        <v>43</v>
      </c>
    </row>
    <row r="40" spans="1:16" x14ac:dyDescent="0.25">
      <c r="M40" s="24">
        <f>0.5^2*M32^4*(M33/_xlfn.CHISQ.INV.RT(1-0.05,M33)-1)^2</f>
        <v>5.1474598190454719</v>
      </c>
      <c r="N40" s="24">
        <f>0.5^2*N32^4*(N33/_xlfn.CHISQ.INV.RT(1-0.05,N33)-1)^2</f>
        <v>5.452509635806905</v>
      </c>
      <c r="O40" s="1" t="s">
        <v>44</v>
      </c>
    </row>
    <row r="41" spans="1:16" x14ac:dyDescent="0.25">
      <c r="M41" s="24">
        <f>(0.5*(M30))^2*M35^4*(M36/_xlfn.CHISQ.INV.RT(0.05,M36)-1)^2</f>
        <v>2.9922014461634594E-3</v>
      </c>
      <c r="N41" s="24">
        <f>(0.5*(N30))^2*N35^4*(N36/_xlfn.CHISQ.INV.RT(0.05,N36)-1)^2</f>
        <v>7.3027526809659501E-4</v>
      </c>
      <c r="O41" s="1" t="s">
        <v>45</v>
      </c>
    </row>
    <row r="42" spans="1:16" x14ac:dyDescent="0.25">
      <c r="L42" s="6" t="s">
        <v>12</v>
      </c>
      <c r="M42" s="10">
        <f>M38+SQRT(M39+M40+M41)</f>
        <v>-2.494354096477422</v>
      </c>
      <c r="N42" s="10">
        <f>N38+SQRT(N39+N40+N41)</f>
        <v>-1.692914655394322</v>
      </c>
      <c r="O42" s="1" t="s">
        <v>21</v>
      </c>
    </row>
    <row r="43" spans="1:16" x14ac:dyDescent="0.25">
      <c r="L43" s="21" t="s">
        <v>6</v>
      </c>
      <c r="M43" s="25">
        <f>EXP(M42)</f>
        <v>8.2549753352408092E-2</v>
      </c>
      <c r="N43" s="25">
        <f>EXP(N42)</f>
        <v>0.18398249617272255</v>
      </c>
      <c r="O43" s="3" t="s">
        <v>22</v>
      </c>
      <c r="P43" s="3"/>
    </row>
    <row r="46" spans="1:16" ht="15.75" x14ac:dyDescent="0.25">
      <c r="A46" s="2"/>
      <c r="B46" s="2"/>
      <c r="C46" s="19"/>
      <c r="D46" s="19"/>
    </row>
    <row r="47" spans="1:16" ht="15.75" x14ac:dyDescent="0.25">
      <c r="A47" s="2"/>
      <c r="B47" s="2"/>
      <c r="C47" s="19"/>
      <c r="D47" s="19"/>
    </row>
  </sheetData>
  <pageMargins left="0.7" right="0.7" top="0.75" bottom="0.75" header="0.3" footer="0.3"/>
  <pageSetup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abSelected="1" zoomScaleNormal="100" workbookViewId="0">
      <selection activeCell="I12" sqref="I12"/>
    </sheetView>
  </sheetViews>
  <sheetFormatPr defaultColWidth="8.85546875" defaultRowHeight="15" x14ac:dyDescent="0.25"/>
  <cols>
    <col min="1" max="2" width="5.7109375" style="1" customWidth="1"/>
    <col min="3" max="4" width="8.7109375" style="15" customWidth="1"/>
    <col min="5" max="6" width="8.7109375" style="9" customWidth="1"/>
    <col min="7" max="9" width="8.7109375" style="1" customWidth="1"/>
    <col min="10" max="10" width="8.7109375" style="6" customWidth="1"/>
    <col min="11" max="12" width="10.7109375" style="9" customWidth="1"/>
    <col min="13" max="16384" width="8.85546875" style="1"/>
  </cols>
  <sheetData>
    <row r="1" spans="1:12" ht="14.45" x14ac:dyDescent="0.3">
      <c r="A1" s="3" t="s">
        <v>46</v>
      </c>
    </row>
    <row r="2" spans="1:12" ht="14.45" x14ac:dyDescent="0.3">
      <c r="A2" s="1" t="s">
        <v>29</v>
      </c>
    </row>
    <row r="3" spans="1:12" ht="14.45" x14ac:dyDescent="0.3">
      <c r="A3" s="1" t="s">
        <v>28</v>
      </c>
    </row>
    <row r="4" spans="1:12" ht="14.45" x14ac:dyDescent="0.3">
      <c r="A4" s="1" t="s">
        <v>58</v>
      </c>
    </row>
    <row r="5" spans="1:12" ht="14.45" x14ac:dyDescent="0.3">
      <c r="A5" s="1" t="s">
        <v>50</v>
      </c>
    </row>
    <row r="7" spans="1:12" ht="16.149999999999999" x14ac:dyDescent="0.3">
      <c r="C7" s="15" t="s">
        <v>18</v>
      </c>
      <c r="E7" s="9" t="s">
        <v>8</v>
      </c>
    </row>
    <row r="8" spans="1:12" s="5" customFormat="1" ht="14.45" x14ac:dyDescent="0.3">
      <c r="A8" s="5" t="s">
        <v>0</v>
      </c>
      <c r="B8" s="5" t="s">
        <v>1</v>
      </c>
      <c r="C8" s="16" t="s">
        <v>17</v>
      </c>
      <c r="D8" s="16" t="s">
        <v>27</v>
      </c>
      <c r="E8" s="13" t="s">
        <v>17</v>
      </c>
      <c r="F8" s="13" t="s">
        <v>27</v>
      </c>
      <c r="K8" s="13"/>
      <c r="L8" s="13"/>
    </row>
    <row r="9" spans="1:12" ht="14.45" x14ac:dyDescent="0.3">
      <c r="A9" s="4">
        <v>1</v>
      </c>
      <c r="B9" s="4">
        <v>1</v>
      </c>
      <c r="C9" s="14">
        <v>5.0000000000000001E-3</v>
      </c>
      <c r="D9" s="14">
        <v>1.32E-2</v>
      </c>
      <c r="E9" s="10">
        <f t="shared" ref="E9:F15" si="0">IF(C9&gt;0,LN(C9)," ")</f>
        <v>-5.2983173665480363</v>
      </c>
      <c r="F9" s="10">
        <f t="shared" si="0"/>
        <v>-4.3275384493898121</v>
      </c>
      <c r="G9" s="26"/>
      <c r="H9" s="26"/>
      <c r="I9" s="26"/>
      <c r="J9" s="26"/>
      <c r="K9" s="20"/>
      <c r="L9" s="20"/>
    </row>
    <row r="10" spans="1:12" ht="14.45" x14ac:dyDescent="0.3">
      <c r="A10" s="4">
        <v>2</v>
      </c>
      <c r="B10" s="4">
        <v>1</v>
      </c>
      <c r="C10" s="14">
        <v>1.2E-2</v>
      </c>
      <c r="D10" s="14">
        <v>1.52E-2</v>
      </c>
      <c r="E10" s="10">
        <f t="shared" si="0"/>
        <v>-4.4228486291941369</v>
      </c>
      <c r="F10" s="10">
        <f t="shared" si="0"/>
        <v>-4.1864598511299063</v>
      </c>
      <c r="G10" s="26"/>
      <c r="H10" s="26"/>
      <c r="I10" s="26"/>
      <c r="J10" s="26"/>
      <c r="K10" s="20"/>
      <c r="L10" s="20"/>
    </row>
    <row r="11" spans="1:12" ht="14.45" x14ac:dyDescent="0.3">
      <c r="A11" s="4">
        <v>3</v>
      </c>
      <c r="B11" s="4">
        <v>1</v>
      </c>
      <c r="C11" s="14">
        <v>0.01</v>
      </c>
      <c r="D11" s="14">
        <v>2.3800000000000002E-2</v>
      </c>
      <c r="E11" s="10">
        <f t="shared" si="0"/>
        <v>-4.6051701859880909</v>
      </c>
      <c r="F11" s="10">
        <f t="shared" si="0"/>
        <v>-3.7380696983047081</v>
      </c>
      <c r="G11" s="26"/>
      <c r="H11" s="26"/>
      <c r="I11" s="26"/>
      <c r="J11" s="26"/>
      <c r="K11" s="20"/>
      <c r="L11" s="20"/>
    </row>
    <row r="12" spans="1:12" ht="14.45" x14ac:dyDescent="0.3">
      <c r="A12" s="4">
        <v>4</v>
      </c>
      <c r="B12" s="4">
        <v>1</v>
      </c>
      <c r="C12" s="14">
        <v>8.0000000000000002E-3</v>
      </c>
      <c r="D12" s="14">
        <v>2.12E-2</v>
      </c>
      <c r="E12" s="10">
        <f t="shared" si="0"/>
        <v>-4.8283137373023015</v>
      </c>
      <c r="F12" s="10">
        <f t="shared" si="0"/>
        <v>-3.8537540973041704</v>
      </c>
      <c r="G12" s="26"/>
      <c r="H12" s="26"/>
      <c r="I12" s="26"/>
      <c r="J12" s="26"/>
      <c r="K12" s="20"/>
      <c r="L12" s="20"/>
    </row>
    <row r="13" spans="1:12" ht="14.45" x14ac:dyDescent="0.3">
      <c r="A13" s="4">
        <v>5</v>
      </c>
      <c r="B13" s="4">
        <v>1</v>
      </c>
      <c r="C13" s="14">
        <v>6.0000000000000001E-3</v>
      </c>
      <c r="D13" s="14">
        <v>1.9E-2</v>
      </c>
      <c r="E13" s="10">
        <f t="shared" si="0"/>
        <v>-5.1159958097540823</v>
      </c>
      <c r="F13" s="10">
        <f t="shared" si="0"/>
        <v>-3.9633162998156966</v>
      </c>
      <c r="G13" s="26"/>
      <c r="H13" s="26"/>
      <c r="I13" s="26"/>
      <c r="J13" s="26"/>
      <c r="K13" s="20"/>
      <c r="L13" s="20"/>
    </row>
    <row r="14" spans="1:12" ht="14.45" x14ac:dyDescent="0.3">
      <c r="A14" s="4">
        <v>6</v>
      </c>
      <c r="B14" s="4">
        <v>1</v>
      </c>
      <c r="C14" s="14">
        <v>-1</v>
      </c>
      <c r="D14" s="14">
        <v>-1</v>
      </c>
      <c r="E14" s="10" t="str">
        <f t="shared" si="0"/>
        <v xml:space="preserve"> </v>
      </c>
      <c r="F14" s="10" t="str">
        <f t="shared" si="0"/>
        <v xml:space="preserve"> </v>
      </c>
      <c r="G14" s="26"/>
      <c r="H14" s="26"/>
      <c r="I14" s="26"/>
      <c r="J14" s="26"/>
      <c r="K14" s="20"/>
      <c r="L14" s="20"/>
    </row>
    <row r="15" spans="1:12" ht="14.45" x14ac:dyDescent="0.3">
      <c r="A15" s="4">
        <v>7</v>
      </c>
      <c r="B15" s="4">
        <v>1</v>
      </c>
      <c r="C15" s="14">
        <v>-1</v>
      </c>
      <c r="D15" s="14">
        <v>-1</v>
      </c>
      <c r="E15" s="10" t="str">
        <f t="shared" si="0"/>
        <v xml:space="preserve"> </v>
      </c>
      <c r="F15" s="10" t="str">
        <f t="shared" si="0"/>
        <v xml:space="preserve"> </v>
      </c>
      <c r="G15" s="26"/>
      <c r="H15" s="26"/>
      <c r="I15" s="26"/>
      <c r="J15" s="26"/>
      <c r="K15" s="20"/>
      <c r="L15" s="20"/>
    </row>
    <row r="16" spans="1:12" ht="14.45" x14ac:dyDescent="0.3">
      <c r="C16" s="18"/>
      <c r="D16" s="18"/>
      <c r="K16" s="13" t="s">
        <v>17</v>
      </c>
      <c r="L16" s="13" t="s">
        <v>27</v>
      </c>
    </row>
    <row r="17" spans="1:14" x14ac:dyDescent="0.25">
      <c r="A17" s="3" t="s">
        <v>25</v>
      </c>
      <c r="K17" s="12">
        <f>COUNT(E9:E15)</f>
        <v>5</v>
      </c>
      <c r="L17" s="12">
        <f>COUNT(F9:F15)</f>
        <v>5</v>
      </c>
      <c r="M17" s="1" t="s">
        <v>7</v>
      </c>
    </row>
    <row r="18" spans="1:14" x14ac:dyDescent="0.25">
      <c r="A18" s="1" t="s">
        <v>57</v>
      </c>
      <c r="K18" s="23">
        <f>AVERAGE(E9:E15)</f>
        <v>-4.8541291457573292</v>
      </c>
      <c r="L18" s="23">
        <f>AVERAGE(F9:F15)</f>
        <v>-4.013827679188859</v>
      </c>
      <c r="M18" s="1" t="s">
        <v>35</v>
      </c>
    </row>
    <row r="19" spans="1:14" x14ac:dyDescent="0.25">
      <c r="A19" s="9" t="s">
        <v>49</v>
      </c>
      <c r="K19" s="23">
        <f>STDEV(E9:E15)</f>
        <v>0.35865275968968141</v>
      </c>
      <c r="L19" s="23">
        <f>STDEV(F9:F15)</f>
        <v>0.24105690677412456</v>
      </c>
      <c r="M19" s="1" t="s">
        <v>36</v>
      </c>
    </row>
    <row r="20" spans="1:14" x14ac:dyDescent="0.25">
      <c r="A20" s="15" t="s">
        <v>24</v>
      </c>
      <c r="J20" s="6" t="s">
        <v>4</v>
      </c>
      <c r="K20" s="12">
        <f>K17-1</f>
        <v>4</v>
      </c>
      <c r="L20" s="12">
        <f>L17-1</f>
        <v>4</v>
      </c>
      <c r="M20" s="1" t="s">
        <v>37</v>
      </c>
    </row>
    <row r="21" spans="1:14" x14ac:dyDescent="0.25">
      <c r="K21" s="24">
        <f>K18+0.5*K19*K19</f>
        <v>-4.7898132447408175</v>
      </c>
      <c r="L21" s="24">
        <f>L18+0.5*L19*L19</f>
        <v>-3.9847734630371043</v>
      </c>
      <c r="M21" s="1" t="s">
        <v>42</v>
      </c>
    </row>
    <row r="22" spans="1:14" x14ac:dyDescent="0.25">
      <c r="K22" s="24">
        <f>(K19*TINV(0.1,K20)/SQRT(K17))^2</f>
        <v>0.11692040951765639</v>
      </c>
      <c r="L22" s="24">
        <f>(L19*TINV(0.1,L20)/SQRT(L17))^2</f>
        <v>5.2817900347932677E-2</v>
      </c>
      <c r="M22" s="1" t="s">
        <v>43</v>
      </c>
    </row>
    <row r="23" spans="1:14" x14ac:dyDescent="0.25">
      <c r="K23" s="24">
        <f>0.5^2*K19^4*(K20/_xlfn.CHISQ.INV.RT(1-0.05,K20)-1)^2</f>
        <v>8.8600636319759285E-2</v>
      </c>
      <c r="L23" s="24">
        <f>0.5^2*L19^4*(L20/_xlfn.CHISQ.INV.RT(1-0.05,L20)-1)^2</f>
        <v>1.8080833669782737E-2</v>
      </c>
      <c r="M23" s="1" t="s">
        <v>44</v>
      </c>
    </row>
    <row r="24" spans="1:14" x14ac:dyDescent="0.25">
      <c r="J24" s="6" t="s">
        <v>12</v>
      </c>
      <c r="K24" s="10">
        <f>K21+SQRT(K22+K23)</f>
        <v>-4.3364689541211874</v>
      </c>
      <c r="L24" s="10">
        <f>L21+SQRT(L22+L23)</f>
        <v>-3.7185053011819638</v>
      </c>
      <c r="M24" s="1" t="s">
        <v>47</v>
      </c>
    </row>
    <row r="25" spans="1:14" x14ac:dyDescent="0.25">
      <c r="J25" s="21" t="s">
        <v>6</v>
      </c>
      <c r="K25" s="25">
        <f>EXP(K24)</f>
        <v>1.308264214994141E-2</v>
      </c>
      <c r="L25" s="25">
        <f>EXP(L24)</f>
        <v>2.4270217413130367E-2</v>
      </c>
      <c r="M25" s="3" t="s">
        <v>48</v>
      </c>
      <c r="N25" s="3"/>
    </row>
    <row r="28" spans="1:14" ht="15.75" x14ac:dyDescent="0.25">
      <c r="A28" s="2"/>
      <c r="B28" s="2"/>
      <c r="C28" s="19"/>
      <c r="D28" s="19"/>
    </row>
    <row r="29" spans="1:14" ht="15.75" x14ac:dyDescent="0.25">
      <c r="A29" s="2"/>
      <c r="B29" s="2"/>
      <c r="C29" s="19"/>
      <c r="D29" s="19"/>
    </row>
  </sheetData>
  <pageMargins left="0.7" right="0.7" top="0.75" bottom="0.75" header="0.3" footer="0.3"/>
  <pageSetup scale="7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opLeftCell="A4" zoomScaleNormal="100" workbookViewId="0">
      <selection activeCell="I35" sqref="I35"/>
    </sheetView>
  </sheetViews>
  <sheetFormatPr defaultColWidth="8.85546875" defaultRowHeight="15" x14ac:dyDescent="0.25"/>
  <cols>
    <col min="1" max="2" width="5.7109375" style="1" customWidth="1"/>
    <col min="3" max="4" width="8.7109375" style="15" customWidth="1"/>
    <col min="5" max="10" width="8.7109375" style="9" customWidth="1"/>
    <col min="11" max="11" width="8.7109375" style="1" customWidth="1"/>
    <col min="12" max="12" width="8.7109375" style="6" customWidth="1"/>
    <col min="13" max="14" width="10.7109375" style="9" customWidth="1"/>
    <col min="15" max="16384" width="8.85546875" style="1"/>
  </cols>
  <sheetData>
    <row r="1" spans="1:14" ht="14.45" x14ac:dyDescent="0.3">
      <c r="A1" s="3" t="s">
        <v>33</v>
      </c>
    </row>
    <row r="2" spans="1:14" ht="14.45" x14ac:dyDescent="0.3">
      <c r="A2" s="1" t="s">
        <v>29</v>
      </c>
    </row>
    <row r="3" spans="1:14" ht="14.45" x14ac:dyDescent="0.3">
      <c r="A3" s="1" t="s">
        <v>28</v>
      </c>
    </row>
    <row r="4" spans="1:14" ht="14.45" x14ac:dyDescent="0.3">
      <c r="A4" s="1" t="s">
        <v>14</v>
      </c>
    </row>
    <row r="5" spans="1:14" ht="14.45" x14ac:dyDescent="0.3">
      <c r="A5" s="1" t="s">
        <v>15</v>
      </c>
    </row>
    <row r="6" spans="1:14" ht="14.45" x14ac:dyDescent="0.3">
      <c r="A6" s="1" t="s">
        <v>30</v>
      </c>
    </row>
    <row r="8" spans="1:14" ht="16.149999999999999" x14ac:dyDescent="0.3">
      <c r="C8" s="15" t="s">
        <v>18</v>
      </c>
      <c r="E8" s="9" t="s">
        <v>8</v>
      </c>
      <c r="G8" s="1" t="s">
        <v>7</v>
      </c>
      <c r="H8" s="1"/>
      <c r="I8" s="9" t="s">
        <v>9</v>
      </c>
      <c r="K8" s="1" t="s">
        <v>10</v>
      </c>
      <c r="M8" s="9" t="s">
        <v>11</v>
      </c>
    </row>
    <row r="9" spans="1:14" s="5" customFormat="1" x14ac:dyDescent="0.25">
      <c r="A9" s="5" t="s">
        <v>0</v>
      </c>
      <c r="B9" s="5" t="s">
        <v>1</v>
      </c>
      <c r="C9" s="16" t="s">
        <v>17</v>
      </c>
      <c r="D9" s="16" t="s">
        <v>27</v>
      </c>
      <c r="E9" s="13" t="s">
        <v>17</v>
      </c>
      <c r="F9" s="13" t="s">
        <v>27</v>
      </c>
      <c r="G9" s="5" t="s">
        <v>17</v>
      </c>
      <c r="H9" s="5" t="s">
        <v>27</v>
      </c>
      <c r="I9" s="13" t="s">
        <v>17</v>
      </c>
      <c r="J9" s="13" t="s">
        <v>27</v>
      </c>
      <c r="K9" s="5" t="s">
        <v>17</v>
      </c>
      <c r="L9" s="5" t="s">
        <v>27</v>
      </c>
      <c r="M9" s="13" t="s">
        <v>17</v>
      </c>
      <c r="N9" s="13" t="s">
        <v>27</v>
      </c>
    </row>
    <row r="10" spans="1:14" x14ac:dyDescent="0.25">
      <c r="A10" s="4">
        <v>1</v>
      </c>
      <c r="B10" s="4">
        <v>1</v>
      </c>
      <c r="C10" s="17">
        <v>-1</v>
      </c>
      <c r="D10" s="17">
        <v>-1</v>
      </c>
      <c r="E10" s="10" t="str">
        <f t="shared" ref="E10:E24" si="0">IF(C10&gt;0,LN(C10)," ")</f>
        <v xml:space="preserve"> </v>
      </c>
      <c r="F10" s="10" t="str">
        <f t="shared" ref="F10:F24" si="1">IF(D10&gt;0,LN(D10)," ")</f>
        <v xml:space="preserve"> </v>
      </c>
      <c r="G10" s="4">
        <f>COUNT(E10:E12)</f>
        <v>0</v>
      </c>
      <c r="H10" s="4">
        <f>COUNT(F10:F12)</f>
        <v>0</v>
      </c>
      <c r="I10" s="10" t="str">
        <f>IF(G10&gt;0,AVERAGE(E10:E12)," ")</f>
        <v xml:space="preserve"> </v>
      </c>
      <c r="J10" s="10" t="str">
        <f>IF(H10&gt;0,AVERAGE(F10:F12)," ")</f>
        <v xml:space="preserve"> </v>
      </c>
      <c r="K10" s="4">
        <f>IF(G10&gt;1,G10-1,0)</f>
        <v>0</v>
      </c>
      <c r="L10" s="4">
        <f>IF(H10&gt;1,H10-1,0)</f>
        <v>0</v>
      </c>
      <c r="M10" s="10" t="str">
        <f>IF(K10&gt;0,VAR(E10:E12)," ")</f>
        <v xml:space="preserve"> </v>
      </c>
      <c r="N10" s="10" t="str">
        <f>IF(L10&gt;0,VAR(F10:F12)," ")</f>
        <v xml:space="preserve"> </v>
      </c>
    </row>
    <row r="11" spans="1:14" x14ac:dyDescent="0.25">
      <c r="A11" s="4">
        <v>1</v>
      </c>
      <c r="B11" s="4">
        <v>2</v>
      </c>
      <c r="C11" s="17">
        <v>-1</v>
      </c>
      <c r="D11" s="17">
        <v>-1</v>
      </c>
      <c r="E11" s="10" t="str">
        <f t="shared" si="0"/>
        <v xml:space="preserve"> </v>
      </c>
      <c r="F11" s="10" t="str">
        <f t="shared" si="1"/>
        <v xml:space="preserve"> </v>
      </c>
      <c r="G11" s="20"/>
      <c r="H11" s="20"/>
    </row>
    <row r="12" spans="1:14" x14ac:dyDescent="0.25">
      <c r="A12" s="4">
        <v>1</v>
      </c>
      <c r="B12" s="4">
        <v>3</v>
      </c>
      <c r="C12" s="17">
        <v>-1</v>
      </c>
      <c r="D12" s="17">
        <v>-1</v>
      </c>
      <c r="E12" s="10" t="str">
        <f t="shared" si="0"/>
        <v xml:space="preserve"> </v>
      </c>
      <c r="F12" s="10" t="str">
        <f t="shared" si="1"/>
        <v xml:space="preserve"> </v>
      </c>
      <c r="G12" s="20"/>
      <c r="H12" s="20"/>
    </row>
    <row r="13" spans="1:14" x14ac:dyDescent="0.25">
      <c r="A13" s="4">
        <v>2</v>
      </c>
      <c r="B13" s="4">
        <v>1</v>
      </c>
      <c r="C13" s="17">
        <v>-1</v>
      </c>
      <c r="D13" s="17">
        <v>-1</v>
      </c>
      <c r="E13" s="11" t="str">
        <f t="shared" si="0"/>
        <v xml:space="preserve"> </v>
      </c>
      <c r="F13" s="10" t="str">
        <f t="shared" si="1"/>
        <v xml:space="preserve"> </v>
      </c>
      <c r="G13" s="4">
        <f>COUNT(E13:E15)</f>
        <v>0</v>
      </c>
      <c r="H13" s="4">
        <f>COUNT(F13:F15)</f>
        <v>0</v>
      </c>
      <c r="I13" s="10" t="str">
        <f>IF(G13&gt;0,AVERAGE(E13:E15)," ")</f>
        <v xml:space="preserve"> </v>
      </c>
      <c r="J13" s="10" t="str">
        <f>IF(H13&gt;0,AVERAGE(F13:F15)," ")</f>
        <v xml:space="preserve"> </v>
      </c>
      <c r="K13" s="4">
        <f>IF(G13&gt;1,G13-1,0)</f>
        <v>0</v>
      </c>
      <c r="L13" s="4">
        <f>IF(H13&gt;1,H13-1,0)</f>
        <v>0</v>
      </c>
      <c r="M13" s="10" t="str">
        <f>IF(K13&gt;0,VAR(E13:E15)," ")</f>
        <v xml:space="preserve"> </v>
      </c>
      <c r="N13" s="10" t="str">
        <f>IF(L13&gt;0,VAR(F13:F15)," ")</f>
        <v xml:space="preserve"> </v>
      </c>
    </row>
    <row r="14" spans="1:14" x14ac:dyDescent="0.25">
      <c r="A14" s="4">
        <v>2</v>
      </c>
      <c r="B14" s="4">
        <v>2</v>
      </c>
      <c r="C14" s="17">
        <v>-1</v>
      </c>
      <c r="D14" s="17">
        <v>-1</v>
      </c>
      <c r="E14" s="10" t="str">
        <f t="shared" si="0"/>
        <v xml:space="preserve"> </v>
      </c>
      <c r="F14" s="10" t="str">
        <f t="shared" si="1"/>
        <v xml:space="preserve"> </v>
      </c>
      <c r="G14" s="20"/>
      <c r="H14" s="20"/>
    </row>
    <row r="15" spans="1:14" x14ac:dyDescent="0.25">
      <c r="A15" s="4">
        <v>2</v>
      </c>
      <c r="B15" s="4">
        <v>3</v>
      </c>
      <c r="C15" s="17">
        <v>-1</v>
      </c>
      <c r="D15" s="17">
        <v>-1</v>
      </c>
      <c r="E15" s="10" t="str">
        <f t="shared" si="0"/>
        <v xml:space="preserve"> </v>
      </c>
      <c r="F15" s="10" t="str">
        <f t="shared" si="1"/>
        <v xml:space="preserve"> </v>
      </c>
      <c r="G15" s="20"/>
      <c r="H15" s="20"/>
    </row>
    <row r="16" spans="1:14" x14ac:dyDescent="0.25">
      <c r="A16" s="4">
        <v>3</v>
      </c>
      <c r="B16" s="4">
        <v>1</v>
      </c>
      <c r="C16" s="17">
        <v>-1</v>
      </c>
      <c r="D16" s="17">
        <v>-1</v>
      </c>
      <c r="E16" s="11" t="str">
        <f t="shared" si="0"/>
        <v xml:space="preserve"> </v>
      </c>
      <c r="F16" s="10" t="str">
        <f t="shared" si="1"/>
        <v xml:space="preserve"> </v>
      </c>
      <c r="G16" s="4">
        <f>COUNT(E16:E18)</f>
        <v>0</v>
      </c>
      <c r="H16" s="4">
        <f>COUNT(F16:F18)</f>
        <v>0</v>
      </c>
      <c r="I16" s="10" t="str">
        <f>IF(G16&gt;0,AVERAGE(E16:E18)," ")</f>
        <v xml:space="preserve"> </v>
      </c>
      <c r="J16" s="10" t="str">
        <f>IF(H16&gt;0,AVERAGE(F16:F18)," ")</f>
        <v xml:space="preserve"> </v>
      </c>
      <c r="K16" s="4">
        <f>IF(G16&gt;1,G16-1,0)</f>
        <v>0</v>
      </c>
      <c r="L16" s="4">
        <f>IF(H16&gt;1,H16-1,0)</f>
        <v>0</v>
      </c>
      <c r="M16" s="10" t="str">
        <f>IF(K16&gt;0,VAR(E16:E18)," ")</f>
        <v xml:space="preserve"> </v>
      </c>
      <c r="N16" s="10" t="str">
        <f>IF(L16&gt;0,VAR(F16:F18)," ")</f>
        <v xml:space="preserve"> </v>
      </c>
    </row>
    <row r="17" spans="1:15" x14ac:dyDescent="0.25">
      <c r="A17" s="4">
        <v>3</v>
      </c>
      <c r="B17" s="4">
        <v>2</v>
      </c>
      <c r="C17" s="17">
        <v>-1</v>
      </c>
      <c r="D17" s="17">
        <v>-1</v>
      </c>
      <c r="E17" s="10" t="str">
        <f t="shared" si="0"/>
        <v xml:space="preserve"> </v>
      </c>
      <c r="F17" s="10" t="str">
        <f t="shared" si="1"/>
        <v xml:space="preserve"> </v>
      </c>
      <c r="G17" s="20"/>
      <c r="H17" s="20"/>
    </row>
    <row r="18" spans="1:15" x14ac:dyDescent="0.25">
      <c r="A18" s="4">
        <v>3</v>
      </c>
      <c r="B18" s="4">
        <v>3</v>
      </c>
      <c r="C18" s="17">
        <v>-1</v>
      </c>
      <c r="D18" s="17">
        <v>-1</v>
      </c>
      <c r="E18" s="10" t="str">
        <f t="shared" si="0"/>
        <v xml:space="preserve"> </v>
      </c>
      <c r="F18" s="10" t="str">
        <f t="shared" si="1"/>
        <v xml:space="preserve"> </v>
      </c>
      <c r="G18" s="20"/>
      <c r="H18" s="20"/>
    </row>
    <row r="19" spans="1:15" x14ac:dyDescent="0.25">
      <c r="A19" s="4">
        <v>4</v>
      </c>
      <c r="B19" s="4">
        <v>1</v>
      </c>
      <c r="C19" s="17">
        <v>-1</v>
      </c>
      <c r="D19" s="17">
        <v>-1</v>
      </c>
      <c r="E19" s="11" t="str">
        <f t="shared" si="0"/>
        <v xml:space="preserve"> </v>
      </c>
      <c r="F19" s="10" t="str">
        <f t="shared" si="1"/>
        <v xml:space="preserve"> </v>
      </c>
      <c r="G19" s="4">
        <f>COUNT(E19:E21)</f>
        <v>0</v>
      </c>
      <c r="H19" s="4">
        <f>COUNT(F19:F21)</f>
        <v>0</v>
      </c>
      <c r="I19" s="10" t="str">
        <f>IF(G19&gt;0,AVERAGE(E19:E21)," ")</f>
        <v xml:space="preserve"> </v>
      </c>
      <c r="J19" s="10" t="str">
        <f>IF(H19&gt;0,AVERAGE(F19:F21)," ")</f>
        <v xml:space="preserve"> </v>
      </c>
      <c r="K19" s="4">
        <f>IF(G19&gt;0,G19-1,0)</f>
        <v>0</v>
      </c>
      <c r="L19" s="4">
        <f>IF(H19&gt;0,H19-1,0)</f>
        <v>0</v>
      </c>
      <c r="M19" s="10" t="str">
        <f>IF(K19&gt;0,VAR(E19:E21)," ")</f>
        <v xml:space="preserve"> </v>
      </c>
      <c r="N19" s="10" t="str">
        <f>IF(L19&gt;0,VAR(F19:F21)," ")</f>
        <v xml:space="preserve"> </v>
      </c>
    </row>
    <row r="20" spans="1:15" x14ac:dyDescent="0.25">
      <c r="A20" s="4">
        <v>4</v>
      </c>
      <c r="B20" s="4">
        <v>2</v>
      </c>
      <c r="C20" s="17">
        <v>-1</v>
      </c>
      <c r="D20" s="17">
        <v>-1</v>
      </c>
      <c r="E20" s="10" t="str">
        <f t="shared" si="0"/>
        <v xml:space="preserve"> </v>
      </c>
      <c r="F20" s="10" t="str">
        <f t="shared" si="1"/>
        <v xml:space="preserve"> </v>
      </c>
      <c r="G20" s="20"/>
      <c r="H20" s="20"/>
    </row>
    <row r="21" spans="1:15" x14ac:dyDescent="0.25">
      <c r="A21" s="4">
        <v>4</v>
      </c>
      <c r="B21" s="4">
        <v>3</v>
      </c>
      <c r="C21" s="17">
        <v>-1</v>
      </c>
      <c r="D21" s="17">
        <v>-1</v>
      </c>
      <c r="E21" s="10" t="str">
        <f t="shared" si="0"/>
        <v xml:space="preserve"> </v>
      </c>
      <c r="F21" s="10" t="str">
        <f t="shared" si="1"/>
        <v xml:space="preserve"> </v>
      </c>
      <c r="G21" s="20"/>
      <c r="H21" s="20"/>
    </row>
    <row r="22" spans="1:15" x14ac:dyDescent="0.25">
      <c r="A22" s="4">
        <v>5</v>
      </c>
      <c r="B22" s="4">
        <v>1</v>
      </c>
      <c r="C22" s="17">
        <v>-1</v>
      </c>
      <c r="D22" s="17">
        <v>-1</v>
      </c>
      <c r="E22" s="11" t="str">
        <f t="shared" si="0"/>
        <v xml:space="preserve"> </v>
      </c>
      <c r="F22" s="10" t="str">
        <f t="shared" si="1"/>
        <v xml:space="preserve"> </v>
      </c>
      <c r="G22" s="4">
        <f>COUNT(E22:E24)</f>
        <v>0</v>
      </c>
      <c r="H22" s="4">
        <f>COUNT(F22:F24)</f>
        <v>0</v>
      </c>
      <c r="I22" s="10" t="str">
        <f>IF(G22&gt;0,AVERAGE(E22:E24)," ")</f>
        <v xml:space="preserve"> </v>
      </c>
      <c r="J22" s="10" t="str">
        <f>IF(H22&gt;0,AVERAGE(F22:F24)," ")</f>
        <v xml:space="preserve"> </v>
      </c>
      <c r="K22" s="4">
        <f>IF(G22&gt;0,G22-1,0)</f>
        <v>0</v>
      </c>
      <c r="L22" s="4">
        <f>IF(H22&gt;0,H22-1,0)</f>
        <v>0</v>
      </c>
      <c r="M22" s="10" t="str">
        <f>IF(K22&gt;0,VAR(E22:E24)," ")</f>
        <v xml:space="preserve"> </v>
      </c>
      <c r="N22" s="10" t="str">
        <f>IF(L22&gt;0,VAR(F22:F24)," ")</f>
        <v xml:space="preserve"> </v>
      </c>
    </row>
    <row r="23" spans="1:15" x14ac:dyDescent="0.25">
      <c r="A23" s="4">
        <v>5</v>
      </c>
      <c r="B23" s="4">
        <v>2</v>
      </c>
      <c r="C23" s="17">
        <v>-1</v>
      </c>
      <c r="D23" s="17">
        <v>-1</v>
      </c>
      <c r="E23" s="10" t="str">
        <f t="shared" si="0"/>
        <v xml:space="preserve"> </v>
      </c>
      <c r="F23" s="10" t="str">
        <f t="shared" si="1"/>
        <v xml:space="preserve"> </v>
      </c>
      <c r="G23" s="20"/>
      <c r="H23" s="20"/>
    </row>
    <row r="24" spans="1:15" x14ac:dyDescent="0.25">
      <c r="A24" s="4">
        <v>5</v>
      </c>
      <c r="B24" s="4">
        <v>3</v>
      </c>
      <c r="C24" s="17">
        <v>-1</v>
      </c>
      <c r="D24" s="17">
        <v>-1</v>
      </c>
      <c r="E24" s="10" t="str">
        <f t="shared" si="0"/>
        <v xml:space="preserve"> </v>
      </c>
      <c r="F24" s="10" t="str">
        <f t="shared" si="1"/>
        <v xml:space="preserve"> </v>
      </c>
      <c r="G24" s="20"/>
      <c r="H24" s="20"/>
    </row>
    <row r="25" spans="1:15" x14ac:dyDescent="0.25">
      <c r="C25" s="18"/>
      <c r="D25" s="18"/>
      <c r="M25" s="13" t="s">
        <v>17</v>
      </c>
      <c r="N25" s="13" t="s">
        <v>27</v>
      </c>
    </row>
    <row r="26" spans="1:15" x14ac:dyDescent="0.25">
      <c r="A26" s="3" t="s">
        <v>25</v>
      </c>
      <c r="M26" s="12">
        <f>SUM(G10:G22)</f>
        <v>0</v>
      </c>
      <c r="N26" s="12">
        <f>SUM(H10:H22)</f>
        <v>0</v>
      </c>
      <c r="O26" s="1" t="s">
        <v>7</v>
      </c>
    </row>
    <row r="27" spans="1:15" ht="18" x14ac:dyDescent="0.35">
      <c r="A27" s="1" t="s">
        <v>55</v>
      </c>
      <c r="L27" s="6" t="s">
        <v>19</v>
      </c>
      <c r="M27" s="12">
        <f>IF(G22&gt;0,5,IF(G19&gt;0,4,IF(G16&gt;0,3,IF(G13&gt;0,2,IF(G10&gt;0,1,0)))))</f>
        <v>0</v>
      </c>
      <c r="N27" s="12">
        <f>IF(H22&gt;0,5,IF(H19&gt;0,4,IF(H16&gt;0,3,IF(H13&gt;0,2,IF(H10&gt;0,1,0)))))</f>
        <v>0</v>
      </c>
      <c r="O27" s="1" t="s">
        <v>13</v>
      </c>
    </row>
    <row r="28" spans="1:15" ht="18" x14ac:dyDescent="0.35">
      <c r="A28" s="1" t="s">
        <v>31</v>
      </c>
      <c r="L28" s="6" t="s">
        <v>20</v>
      </c>
      <c r="M28" s="8" t="e">
        <f>M26/M27</f>
        <v>#DIV/0!</v>
      </c>
      <c r="N28" s="8" t="e">
        <f>N26/N27</f>
        <v>#DIV/0!</v>
      </c>
      <c r="O28" s="1" t="s">
        <v>32</v>
      </c>
    </row>
    <row r="29" spans="1:15" x14ac:dyDescent="0.25">
      <c r="A29" s="1" t="s">
        <v>54</v>
      </c>
      <c r="M29" s="10" t="e">
        <f>IF(G22&gt;0,1/HARMEAN(G10:G22),IF(G19&gt;0,1/HARMEAN(G10:G19),1/HARMEAN(G10:G16)))</f>
        <v>#NUM!</v>
      </c>
      <c r="N29" s="10" t="e">
        <f>IF(H22&gt;0,1/HARMEAN(H10:H22),IF(H19&gt;0,1/HARMEAN(H10:H19),1/HARMEAN(H10:H16)))</f>
        <v>#NUM!</v>
      </c>
      <c r="O29" s="1" t="s">
        <v>2</v>
      </c>
    </row>
    <row r="30" spans="1:15" x14ac:dyDescent="0.25">
      <c r="A30" s="9" t="s">
        <v>23</v>
      </c>
      <c r="M30" s="10" t="e">
        <f>1-M29</f>
        <v>#NUM!</v>
      </c>
      <c r="N30" s="10" t="e">
        <f>1-N29</f>
        <v>#NUM!</v>
      </c>
      <c r="O30" s="1" t="s">
        <v>3</v>
      </c>
    </row>
    <row r="31" spans="1:15" x14ac:dyDescent="0.25">
      <c r="A31" s="15" t="s">
        <v>24</v>
      </c>
      <c r="M31" s="10" t="e">
        <f>AVERAGE(I10:I22)</f>
        <v>#DIV/0!</v>
      </c>
      <c r="N31" s="10" t="e">
        <f>AVERAGE(J10:J22)</f>
        <v>#DIV/0!</v>
      </c>
      <c r="O31" s="1" t="s">
        <v>35</v>
      </c>
    </row>
    <row r="32" spans="1:15" x14ac:dyDescent="0.25">
      <c r="A32" s="9" t="s">
        <v>26</v>
      </c>
      <c r="M32" s="10" t="e">
        <f>STDEV(I10:I22)</f>
        <v>#DIV/0!</v>
      </c>
      <c r="N32" s="10" t="e">
        <f>STDEV(J10:J22)</f>
        <v>#DIV/0!</v>
      </c>
      <c r="O32" s="1" t="s">
        <v>36</v>
      </c>
    </row>
    <row r="33" spans="1:16" x14ac:dyDescent="0.25">
      <c r="L33" s="6" t="s">
        <v>4</v>
      </c>
      <c r="M33" s="12">
        <f>M27-1</f>
        <v>-1</v>
      </c>
      <c r="N33" s="12">
        <f>N27-1</f>
        <v>-1</v>
      </c>
      <c r="O33" s="1" t="s">
        <v>37</v>
      </c>
    </row>
    <row r="34" spans="1:16" ht="18.75" x14ac:dyDescent="0.35">
      <c r="L34" s="6" t="s">
        <v>34</v>
      </c>
      <c r="M34" s="22" t="e">
        <f>SUMPRODUCT(M10:M22,K10:K22)/SUM(K10:K22)</f>
        <v>#DIV/0!</v>
      </c>
      <c r="N34" s="22" t="e">
        <f>SUMPRODUCT(N10:N22,L10:L22)/SUM(L10:L22)</f>
        <v>#DIV/0!</v>
      </c>
      <c r="O34" s="1" t="s">
        <v>38</v>
      </c>
    </row>
    <row r="35" spans="1:16" ht="18" x14ac:dyDescent="0.35">
      <c r="L35" s="7" t="s">
        <v>16</v>
      </c>
      <c r="M35" s="10" t="e">
        <f>SQRT(M34)</f>
        <v>#DIV/0!</v>
      </c>
      <c r="N35" s="10" t="e">
        <f>SQRT(N34)</f>
        <v>#DIV/0!</v>
      </c>
      <c r="O35" s="1" t="s">
        <v>39</v>
      </c>
    </row>
    <row r="36" spans="1:16" x14ac:dyDescent="0.25">
      <c r="L36" s="6" t="s">
        <v>5</v>
      </c>
      <c r="M36" s="12">
        <f>M26-M27</f>
        <v>0</v>
      </c>
      <c r="N36" s="12">
        <f>N26-N27</f>
        <v>0</v>
      </c>
      <c r="O36" s="1" t="s">
        <v>41</v>
      </c>
    </row>
    <row r="37" spans="1:16" x14ac:dyDescent="0.25">
      <c r="M37" s="10" t="e">
        <f>IF(M32*M32-M29*M34&gt;0,SQRT(M32*M32-M29*M34),0)</f>
        <v>#DIV/0!</v>
      </c>
      <c r="N37" s="24" t="e">
        <f>IF(N32*N32-N29*N34&gt;0,SQRT(N32*N32-N29*N34),0)</f>
        <v>#DIV/0!</v>
      </c>
      <c r="O37" s="1" t="s">
        <v>40</v>
      </c>
    </row>
    <row r="38" spans="1:16" x14ac:dyDescent="0.25">
      <c r="M38" s="24" t="e">
        <f>M31+0.5*M32*M32+0.5*(M30)*M35*M35</f>
        <v>#DIV/0!</v>
      </c>
      <c r="N38" s="24" t="e">
        <f>N31+0.5*N32*N32+0.5*(N30)*N35*N35</f>
        <v>#DIV/0!</v>
      </c>
      <c r="O38" s="1" t="s">
        <v>42</v>
      </c>
    </row>
    <row r="39" spans="1:16" x14ac:dyDescent="0.25">
      <c r="M39" s="24" t="e">
        <f>(M32*TINV(0.1,M33)/SQRT(M27))^2</f>
        <v>#DIV/0!</v>
      </c>
      <c r="N39" s="24" t="e">
        <f>(N32*TINV(0.1,N33)/SQRT(N27))^2</f>
        <v>#DIV/0!</v>
      </c>
      <c r="O39" s="1" t="s">
        <v>43</v>
      </c>
    </row>
    <row r="40" spans="1:16" x14ac:dyDescent="0.25">
      <c r="M40" s="24" t="e">
        <f>0.5^2*M32^4*(M33/_xlfn.CHISQ.INV.RT(1-0.05,M33)-1)^2</f>
        <v>#DIV/0!</v>
      </c>
      <c r="N40" s="24" t="e">
        <f>0.5^2*N32^4*(N33/_xlfn.CHISQ.INV.RT(1-0.05,N33)-1)^2</f>
        <v>#DIV/0!</v>
      </c>
      <c r="O40" s="1" t="s">
        <v>44</v>
      </c>
    </row>
    <row r="41" spans="1:16" x14ac:dyDescent="0.25">
      <c r="M41" s="24" t="e">
        <f>(0.5*(M30))^2*M35^4*(M36/_xlfn.CHISQ.INV.RT(0.05,M36)-1)^2</f>
        <v>#NUM!</v>
      </c>
      <c r="N41" s="24" t="e">
        <f>(0.5*(N30))^2*N35^4*(N36/_xlfn.CHISQ.INV.RT(0.05,N36)-1)^2</f>
        <v>#NUM!</v>
      </c>
      <c r="O41" s="1" t="s">
        <v>45</v>
      </c>
    </row>
    <row r="42" spans="1:16" x14ac:dyDescent="0.25">
      <c r="L42" s="6" t="s">
        <v>12</v>
      </c>
      <c r="M42" s="10" t="e">
        <f>M38+SQRT(M39+M40+M41)</f>
        <v>#DIV/0!</v>
      </c>
      <c r="N42" s="10" t="e">
        <f>N38+SQRT(N39+N40+N41)</f>
        <v>#DIV/0!</v>
      </c>
      <c r="O42" s="1" t="s">
        <v>21</v>
      </c>
    </row>
    <row r="43" spans="1:16" x14ac:dyDescent="0.25">
      <c r="L43" s="21" t="s">
        <v>6</v>
      </c>
      <c r="M43" s="25" t="e">
        <f>EXP(M42)</f>
        <v>#DIV/0!</v>
      </c>
      <c r="N43" s="25" t="e">
        <f>EXP(N42)</f>
        <v>#DIV/0!</v>
      </c>
      <c r="O43" s="3" t="s">
        <v>22</v>
      </c>
      <c r="P43" s="3"/>
    </row>
    <row r="46" spans="1:16" ht="15.75" x14ac:dyDescent="0.25">
      <c r="A46" s="2"/>
      <c r="B46" s="2"/>
      <c r="C46" s="19"/>
      <c r="D46" s="19"/>
    </row>
    <row r="47" spans="1:16" ht="15.75" x14ac:dyDescent="0.25">
      <c r="A47" s="2"/>
      <c r="B47" s="2"/>
      <c r="C47" s="19"/>
      <c r="D47" s="19"/>
    </row>
  </sheetData>
  <pageMargins left="0.7" right="0.7" top="0.75" bottom="0.75" header="0.3" footer="0.3"/>
  <pageSetup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zoomScaleNormal="100" workbookViewId="0">
      <selection activeCell="H15" sqref="H15"/>
    </sheetView>
  </sheetViews>
  <sheetFormatPr defaultColWidth="8.85546875" defaultRowHeight="15" x14ac:dyDescent="0.25"/>
  <cols>
    <col min="1" max="2" width="5.7109375" style="1" customWidth="1"/>
    <col min="3" max="4" width="8.7109375" style="15" customWidth="1"/>
    <col min="5" max="6" width="8.7109375" style="9" customWidth="1"/>
    <col min="7" max="9" width="8.7109375" style="1" customWidth="1"/>
    <col min="10" max="10" width="8.7109375" style="6" customWidth="1"/>
    <col min="11" max="12" width="10.7109375" style="9" customWidth="1"/>
    <col min="13" max="16384" width="8.85546875" style="1"/>
  </cols>
  <sheetData>
    <row r="1" spans="1:12" ht="14.45" x14ac:dyDescent="0.3">
      <c r="A1" s="3" t="s">
        <v>46</v>
      </c>
    </row>
    <row r="2" spans="1:12" ht="14.45" x14ac:dyDescent="0.3">
      <c r="A2" s="1" t="s">
        <v>29</v>
      </c>
    </row>
    <row r="3" spans="1:12" ht="14.45" x14ac:dyDescent="0.3">
      <c r="A3" s="1" t="s">
        <v>28</v>
      </c>
    </row>
    <row r="4" spans="1:12" ht="14.45" x14ac:dyDescent="0.3">
      <c r="A4" s="1" t="s">
        <v>58</v>
      </c>
    </row>
    <row r="5" spans="1:12" ht="14.45" x14ac:dyDescent="0.3">
      <c r="A5" s="1" t="s">
        <v>50</v>
      </c>
    </row>
    <row r="7" spans="1:12" ht="16.149999999999999" x14ac:dyDescent="0.3">
      <c r="C7" s="15" t="s">
        <v>18</v>
      </c>
      <c r="E7" s="9" t="s">
        <v>8</v>
      </c>
    </row>
    <row r="8" spans="1:12" s="5" customFormat="1" ht="14.45" x14ac:dyDescent="0.3">
      <c r="A8" s="5" t="s">
        <v>0</v>
      </c>
      <c r="B8" s="5" t="s">
        <v>1</v>
      </c>
      <c r="C8" s="16" t="s">
        <v>17</v>
      </c>
      <c r="D8" s="16" t="s">
        <v>27</v>
      </c>
      <c r="E8" s="13" t="s">
        <v>17</v>
      </c>
      <c r="F8" s="13" t="s">
        <v>27</v>
      </c>
      <c r="K8" s="13"/>
      <c r="L8" s="13"/>
    </row>
    <row r="9" spans="1:12" ht="14.45" x14ac:dyDescent="0.3">
      <c r="A9" s="4">
        <v>1</v>
      </c>
      <c r="B9" s="4">
        <v>1</v>
      </c>
      <c r="C9" s="14">
        <v>-1</v>
      </c>
      <c r="D9" s="14">
        <v>-1</v>
      </c>
      <c r="E9" s="10" t="str">
        <f t="shared" ref="E9:F15" si="0">IF(C9&gt;0,LN(C9)," ")</f>
        <v xml:space="preserve"> </v>
      </c>
      <c r="F9" s="10" t="str">
        <f t="shared" si="0"/>
        <v xml:space="preserve"> </v>
      </c>
      <c r="G9" s="26"/>
      <c r="H9" s="26"/>
      <c r="I9" s="26"/>
      <c r="J9" s="26"/>
      <c r="K9" s="20"/>
      <c r="L9" s="20"/>
    </row>
    <row r="10" spans="1:12" ht="14.45" x14ac:dyDescent="0.3">
      <c r="A10" s="4">
        <v>2</v>
      </c>
      <c r="B10" s="4">
        <v>1</v>
      </c>
      <c r="C10" s="14">
        <v>-1</v>
      </c>
      <c r="D10" s="14">
        <v>-1</v>
      </c>
      <c r="E10" s="10" t="str">
        <f t="shared" si="0"/>
        <v xml:space="preserve"> </v>
      </c>
      <c r="F10" s="10" t="str">
        <f t="shared" si="0"/>
        <v xml:space="preserve"> </v>
      </c>
      <c r="G10" s="26"/>
      <c r="H10" s="26"/>
      <c r="I10" s="26"/>
      <c r="J10" s="26"/>
      <c r="K10" s="20"/>
      <c r="L10" s="20"/>
    </row>
    <row r="11" spans="1:12" ht="14.45" x14ac:dyDescent="0.3">
      <c r="A11" s="4">
        <v>3</v>
      </c>
      <c r="B11" s="4">
        <v>1</v>
      </c>
      <c r="C11" s="14">
        <v>-1</v>
      </c>
      <c r="D11" s="14">
        <v>-1</v>
      </c>
      <c r="E11" s="10" t="str">
        <f t="shared" si="0"/>
        <v xml:space="preserve"> </v>
      </c>
      <c r="F11" s="10" t="str">
        <f t="shared" si="0"/>
        <v xml:space="preserve"> </v>
      </c>
      <c r="G11" s="26"/>
      <c r="H11" s="26"/>
      <c r="I11" s="26"/>
      <c r="J11" s="26"/>
      <c r="K11" s="20"/>
      <c r="L11" s="20"/>
    </row>
    <row r="12" spans="1:12" ht="14.45" x14ac:dyDescent="0.3">
      <c r="A12" s="4">
        <v>4</v>
      </c>
      <c r="B12" s="4">
        <v>1</v>
      </c>
      <c r="C12" s="14">
        <v>-1</v>
      </c>
      <c r="D12" s="14">
        <v>-1</v>
      </c>
      <c r="E12" s="10" t="str">
        <f t="shared" si="0"/>
        <v xml:space="preserve"> </v>
      </c>
      <c r="F12" s="10" t="str">
        <f t="shared" si="0"/>
        <v xml:space="preserve"> </v>
      </c>
      <c r="G12" s="26"/>
      <c r="H12" s="26"/>
      <c r="I12" s="26"/>
      <c r="J12" s="26"/>
      <c r="K12" s="20"/>
      <c r="L12" s="20"/>
    </row>
    <row r="13" spans="1:12" ht="14.45" x14ac:dyDescent="0.3">
      <c r="A13" s="4">
        <v>5</v>
      </c>
      <c r="B13" s="4">
        <v>1</v>
      </c>
      <c r="C13" s="14">
        <v>-1</v>
      </c>
      <c r="D13" s="14">
        <v>-1</v>
      </c>
      <c r="E13" s="10" t="str">
        <f t="shared" si="0"/>
        <v xml:space="preserve"> </v>
      </c>
      <c r="F13" s="10" t="str">
        <f t="shared" si="0"/>
        <v xml:space="preserve"> </v>
      </c>
      <c r="G13" s="26"/>
      <c r="H13" s="26"/>
      <c r="I13" s="26"/>
      <c r="J13" s="26"/>
      <c r="K13" s="20"/>
      <c r="L13" s="20"/>
    </row>
    <row r="14" spans="1:12" ht="14.45" x14ac:dyDescent="0.3">
      <c r="A14" s="4">
        <v>6</v>
      </c>
      <c r="B14" s="4">
        <v>1</v>
      </c>
      <c r="C14" s="14">
        <v>-1</v>
      </c>
      <c r="D14" s="14">
        <v>-1</v>
      </c>
      <c r="E14" s="10" t="str">
        <f t="shared" si="0"/>
        <v xml:space="preserve"> </v>
      </c>
      <c r="F14" s="10" t="str">
        <f t="shared" si="0"/>
        <v xml:space="preserve"> </v>
      </c>
      <c r="G14" s="26"/>
      <c r="H14" s="26"/>
      <c r="I14" s="26"/>
      <c r="J14" s="26"/>
      <c r="K14" s="20"/>
      <c r="L14" s="20"/>
    </row>
    <row r="15" spans="1:12" ht="14.45" x14ac:dyDescent="0.3">
      <c r="A15" s="4">
        <v>7</v>
      </c>
      <c r="B15" s="4">
        <v>1</v>
      </c>
      <c r="C15" s="14">
        <v>-1</v>
      </c>
      <c r="D15" s="14">
        <v>-1</v>
      </c>
      <c r="E15" s="10" t="str">
        <f t="shared" si="0"/>
        <v xml:space="preserve"> </v>
      </c>
      <c r="F15" s="10" t="str">
        <f t="shared" si="0"/>
        <v xml:space="preserve"> </v>
      </c>
      <c r="G15" s="26"/>
      <c r="H15" s="26"/>
      <c r="I15" s="26"/>
      <c r="J15" s="26"/>
      <c r="K15" s="20"/>
      <c r="L15" s="20"/>
    </row>
    <row r="16" spans="1:12" ht="14.45" x14ac:dyDescent="0.3">
      <c r="C16" s="18"/>
      <c r="D16" s="18"/>
      <c r="K16" s="13" t="s">
        <v>17</v>
      </c>
      <c r="L16" s="13" t="s">
        <v>27</v>
      </c>
    </row>
    <row r="17" spans="1:14" x14ac:dyDescent="0.25">
      <c r="A17" s="3" t="s">
        <v>25</v>
      </c>
      <c r="K17" s="12">
        <f>COUNT(E9:E15)</f>
        <v>0</v>
      </c>
      <c r="L17" s="12">
        <f>COUNT(F9:F15)</f>
        <v>0</v>
      </c>
      <c r="M17" s="1" t="s">
        <v>7</v>
      </c>
    </row>
    <row r="18" spans="1:14" x14ac:dyDescent="0.25">
      <c r="A18" s="1" t="s">
        <v>57</v>
      </c>
      <c r="K18" s="23" t="e">
        <f>AVERAGE(E9:E15)</f>
        <v>#DIV/0!</v>
      </c>
      <c r="L18" s="23" t="e">
        <f>AVERAGE(F9:F15)</f>
        <v>#DIV/0!</v>
      </c>
      <c r="M18" s="1" t="s">
        <v>35</v>
      </c>
    </row>
    <row r="19" spans="1:14" x14ac:dyDescent="0.25">
      <c r="A19" s="9" t="s">
        <v>49</v>
      </c>
      <c r="K19" s="23" t="e">
        <f>STDEV(E9:E15)</f>
        <v>#DIV/0!</v>
      </c>
      <c r="L19" s="23" t="e">
        <f>STDEV(F9:F15)</f>
        <v>#DIV/0!</v>
      </c>
      <c r="M19" s="1" t="s">
        <v>36</v>
      </c>
    </row>
    <row r="20" spans="1:14" x14ac:dyDescent="0.25">
      <c r="A20" s="15" t="s">
        <v>24</v>
      </c>
      <c r="J20" s="6" t="s">
        <v>4</v>
      </c>
      <c r="K20" s="12">
        <f>K17-1</f>
        <v>-1</v>
      </c>
      <c r="L20" s="12">
        <f>L17-1</f>
        <v>-1</v>
      </c>
      <c r="M20" s="1" t="s">
        <v>37</v>
      </c>
    </row>
    <row r="21" spans="1:14" x14ac:dyDescent="0.25">
      <c r="K21" s="24" t="e">
        <f>K18+0.5*K19*K19</f>
        <v>#DIV/0!</v>
      </c>
      <c r="L21" s="24" t="e">
        <f>L18+0.5*L19*L19</f>
        <v>#DIV/0!</v>
      </c>
      <c r="M21" s="1" t="s">
        <v>42</v>
      </c>
    </row>
    <row r="22" spans="1:14" x14ac:dyDescent="0.25">
      <c r="K22" s="24" t="e">
        <f>(K19*TINV(0.1,K20)/SQRT(K17))^2</f>
        <v>#DIV/0!</v>
      </c>
      <c r="L22" s="24" t="e">
        <f>(L19*TINV(0.1,L20)/SQRT(L17))^2</f>
        <v>#DIV/0!</v>
      </c>
      <c r="M22" s="1" t="s">
        <v>43</v>
      </c>
    </row>
    <row r="23" spans="1:14" x14ac:dyDescent="0.25">
      <c r="K23" s="24" t="e">
        <f>0.5^2*K19^4*(K20/_xlfn.CHISQ.INV.RT(1-0.05,K20)-1)^2</f>
        <v>#DIV/0!</v>
      </c>
      <c r="L23" s="24" t="e">
        <f>0.5^2*L19^4*(L20/_xlfn.CHISQ.INV.RT(1-0.05,L20)-1)^2</f>
        <v>#DIV/0!</v>
      </c>
      <c r="M23" s="1" t="s">
        <v>44</v>
      </c>
    </row>
    <row r="24" spans="1:14" x14ac:dyDescent="0.25">
      <c r="J24" s="6" t="s">
        <v>12</v>
      </c>
      <c r="K24" s="10" t="e">
        <f>K21+SQRT(K22+K23)</f>
        <v>#DIV/0!</v>
      </c>
      <c r="L24" s="10" t="e">
        <f>L21+SQRT(L22+L23)</f>
        <v>#DIV/0!</v>
      </c>
      <c r="M24" s="1" t="s">
        <v>47</v>
      </c>
    </row>
    <row r="25" spans="1:14" x14ac:dyDescent="0.25">
      <c r="J25" s="21" t="s">
        <v>6</v>
      </c>
      <c r="K25" s="25" t="e">
        <f>EXP(K24)</f>
        <v>#DIV/0!</v>
      </c>
      <c r="L25" s="25" t="e">
        <f>EXP(L24)</f>
        <v>#DIV/0!</v>
      </c>
      <c r="M25" s="3" t="s">
        <v>48</v>
      </c>
      <c r="N25" s="3"/>
    </row>
    <row r="28" spans="1:14" ht="15.75" x14ac:dyDescent="0.25">
      <c r="A28" s="2"/>
      <c r="B28" s="2"/>
      <c r="C28" s="19"/>
      <c r="D28" s="19"/>
    </row>
    <row r="29" spans="1:14" ht="15.75" x14ac:dyDescent="0.25">
      <c r="A29" s="2"/>
      <c r="B29" s="2"/>
      <c r="C29" s="19"/>
      <c r="D29" s="19"/>
    </row>
  </sheetData>
  <pageMargins left="0.7" right="0.7" top="0.75" bottom="0.75" header="0.3" footer="0.3"/>
  <pageSetup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Ex. Strategy 1- Balanced </vt:lpstr>
      <vt:lpstr>Ex. Strategy 1- Unbalanced</vt:lpstr>
      <vt:lpstr>Ex. Strategy 2</vt:lpstr>
      <vt:lpstr>BLANK Strategy 1</vt:lpstr>
      <vt:lpstr>BLANK Strategy 2</vt:lpstr>
    </vt:vector>
  </TitlesOfParts>
  <Company>Centers for Disease Control and Prevention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Gressel</dc:creator>
  <cp:lastModifiedBy>CDC User</cp:lastModifiedBy>
  <cp:lastPrinted>2014-08-22T16:52:17Z</cp:lastPrinted>
  <dcterms:created xsi:type="dcterms:W3CDTF">2013-09-13T13:56:22Z</dcterms:created>
  <dcterms:modified xsi:type="dcterms:W3CDTF">2015-03-05T17:41:32Z</dcterms:modified>
</cp:coreProperties>
</file>